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codeName="ThisWorkbook" defaultThemeVersion="124226"/>
  <mc:AlternateContent xmlns:mc="http://schemas.openxmlformats.org/markup-compatibility/2006">
    <mc:Choice Requires="x15">
      <x15ac:absPath xmlns:x15ac="http://schemas.microsoft.com/office/spreadsheetml/2010/11/ac" url="https://aciccat-my.sharepoint.com/personal/alberto_parrilla_iccat_int/Documents/Data/Compliance/CPForms/2023/CP57/"/>
    </mc:Choice>
  </mc:AlternateContent>
  <xr:revisionPtr revIDLastSave="38" documentId="8_{A5A27401-73F5-40EB-AA34-C5A5DFEC9DC4}" xr6:coauthVersionLast="47" xr6:coauthVersionMax="47" xr10:uidLastSave="{7919F0EF-91AD-4947-BEDF-CCF3C244B1D2}"/>
  <workbookProtection workbookAlgorithmName="SHA-512" workbookHashValue="R66FNdxYeL9GcIea62Mn35eYYKiNDBx/kW/TLCLG1WqhH5DC+MBAIPZ9RZ7mJSF6G9FOUoJ2HL+p3xUlNaTJBw==" workbookSaltValue="2F2wehafGpGy/muZ/CFvyg==" workbookSpinCount="100000" lockStructure="1"/>
  <bookViews>
    <workbookView xWindow="-120" yWindow="-120" windowWidth="38640" windowHeight="21240" xr2:uid="{00000000-000D-0000-FFFF-FFFF00000000}"/>
  </bookViews>
  <sheets>
    <sheet name="CP57 (Random Controls)" sheetId="5" r:id="rId1"/>
    <sheet name="Codes" sheetId="8" r:id="rId2"/>
    <sheet name="Instructions" sheetId="12" r:id="rId3"/>
    <sheet name="Translation" sheetId="9" state="hidden" r:id="rId4"/>
  </sheets>
  <definedNames>
    <definedName name="_xlnm._FilterDatabase" localSheetId="1" hidden="1">Codes!$A$2:$D$175</definedName>
    <definedName name="_xlnm._FilterDatabase" localSheetId="3" hidden="1">Translation!$A$4:$L$59</definedName>
    <definedName name="FlagA2ISO">Codes!$D$3:$D$175</definedName>
    <definedName name="FlagCod">Codes!$B$3:$B$175</definedName>
    <definedName name="FlagName">Codes!$A$3:$A$175</definedName>
    <definedName name="ICCATSerialNo">'CP57 (Random Controls)'!$A$24:$A$50</definedName>
    <definedName name="Idiom">'CP57 (Random Controls)'!$O$2</definedName>
    <definedName name="LangFieldID">Translation!$H$1</definedName>
    <definedName name="LangNameID">Translation!$H$2</definedName>
    <definedName name="Status">Codes!$C$3:$C$175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12" l="1"/>
  <c r="H22" i="12"/>
  <c r="G22" i="12"/>
  <c r="F22" i="12"/>
  <c r="H21" i="12"/>
  <c r="G21" i="12"/>
  <c r="F21" i="12"/>
  <c r="E21" i="12"/>
  <c r="I22" i="5" l="1"/>
  <c r="F22" i="5"/>
  <c r="G20" i="12"/>
  <c r="G19" i="12"/>
  <c r="G34" i="12" l="1"/>
  <c r="G33" i="12"/>
  <c r="G32" i="12"/>
  <c r="G31" i="12"/>
  <c r="G30" i="12"/>
  <c r="G27" i="12"/>
  <c r="G28" i="12"/>
  <c r="G29" i="12"/>
  <c r="G18" i="12"/>
  <c r="G17" i="12"/>
  <c r="G16" i="12"/>
  <c r="G15" i="12"/>
  <c r="G14" i="12"/>
  <c r="G13" i="12"/>
  <c r="H22" i="5" l="1"/>
  <c r="G22" i="5"/>
  <c r="E22" i="5" l="1"/>
  <c r="C22" i="5"/>
  <c r="D22" i="5"/>
  <c r="A22" i="5" l="1"/>
  <c r="B22" i="5" l="1"/>
  <c r="I4" i="5" l="1"/>
  <c r="I10" i="5"/>
  <c r="J9" i="5" l="1"/>
  <c r="G26" i="12" l="1"/>
  <c r="G25" i="12"/>
  <c r="G24" i="12"/>
  <c r="G23" i="12"/>
  <c r="G12" i="12"/>
  <c r="G11" i="12"/>
  <c r="H2" i="9" l="1"/>
  <c r="D11" i="5"/>
  <c r="H20" i="12" l="1"/>
  <c r="H19" i="12"/>
  <c r="H14" i="12"/>
  <c r="H29" i="12"/>
  <c r="H18" i="12"/>
  <c r="H34" i="12"/>
  <c r="H30" i="12"/>
  <c r="H13" i="12"/>
  <c r="H28" i="12"/>
  <c r="H33" i="12"/>
  <c r="H27" i="12"/>
  <c r="H17" i="12"/>
  <c r="H16" i="12"/>
  <c r="H15" i="12"/>
  <c r="H32" i="12"/>
  <c r="H31" i="12"/>
  <c r="B6" i="12"/>
  <c r="B5" i="12"/>
  <c r="H26" i="12"/>
  <c r="B3" i="12"/>
  <c r="H12" i="12"/>
  <c r="H25" i="12"/>
  <c r="H11" i="12"/>
  <c r="H24" i="12"/>
  <c r="B7" i="12"/>
  <c r="H23" i="12"/>
  <c r="B4" i="12"/>
  <c r="A1" i="12"/>
  <c r="B1" i="5"/>
  <c r="H1" i="9" l="1"/>
  <c r="E10" i="12" l="1"/>
  <c r="F20" i="12"/>
  <c r="F19" i="12"/>
  <c r="E19" i="12"/>
  <c r="D18" i="12"/>
  <c r="D23" i="12"/>
  <c r="D34" i="12"/>
  <c r="F31" i="12"/>
  <c r="F15" i="12"/>
  <c r="F18" i="12"/>
  <c r="F32" i="12"/>
  <c r="D29" i="12"/>
  <c r="F14" i="12"/>
  <c r="F16" i="12"/>
  <c r="F34" i="12"/>
  <c r="F30" i="12"/>
  <c r="F29" i="12"/>
  <c r="F33" i="12"/>
  <c r="F17" i="12"/>
  <c r="F13" i="12"/>
  <c r="I20" i="5"/>
  <c r="F27" i="12"/>
  <c r="F28" i="12"/>
  <c r="D21" i="5"/>
  <c r="G21" i="5"/>
  <c r="A20" i="5"/>
  <c r="H21" i="5"/>
  <c r="I21" i="5"/>
  <c r="D20" i="5"/>
  <c r="E21" i="5"/>
  <c r="F21" i="5"/>
  <c r="A19" i="5"/>
  <c r="A21" i="5"/>
  <c r="B21" i="5"/>
  <c r="C21" i="5"/>
  <c r="A17" i="5"/>
  <c r="A16" i="5"/>
  <c r="J4" i="5"/>
  <c r="A10" i="5"/>
  <c r="A4" i="5"/>
  <c r="A5" i="5"/>
  <c r="A11" i="5"/>
  <c r="A7" i="5"/>
  <c r="A6" i="5"/>
  <c r="F6" i="5"/>
  <c r="F5" i="5"/>
  <c r="B11" i="12"/>
  <c r="F24" i="12"/>
  <c r="H10" i="12"/>
  <c r="D13" i="12"/>
  <c r="F26" i="12"/>
  <c r="F23" i="12"/>
  <c r="C13" i="12"/>
  <c r="A2" i="12"/>
  <c r="D10" i="12"/>
  <c r="C26" i="12"/>
  <c r="C10" i="12"/>
  <c r="F12" i="12"/>
  <c r="D26" i="12"/>
  <c r="A10" i="12"/>
  <c r="F25" i="12"/>
  <c r="A9" i="12"/>
  <c r="F11" i="12"/>
  <c r="A11" i="12"/>
  <c r="G10" i="12"/>
  <c r="F10" i="12"/>
  <c r="B13" i="12"/>
  <c r="B10" i="12"/>
  <c r="A14" i="5"/>
  <c r="A13" i="5"/>
  <c r="J10" i="5"/>
  <c r="B2" i="5"/>
  <c r="J8" i="5"/>
  <c r="A1" i="5"/>
  <c r="O1" i="5"/>
  <c r="N1" i="5"/>
  <c r="J5" i="5"/>
  <c r="J6" i="5"/>
  <c r="C14" i="5"/>
</calcChain>
</file>

<file path=xl/sharedStrings.xml><?xml version="1.0" encoding="utf-8"?>
<sst xmlns="http://schemas.openxmlformats.org/spreadsheetml/2006/main" count="1345" uniqueCount="859">
  <si>
    <t>Name</t>
  </si>
  <si>
    <t>Phone</t>
  </si>
  <si>
    <t>Email</t>
  </si>
  <si>
    <t>Address</t>
  </si>
  <si>
    <t>Header</t>
  </si>
  <si>
    <t>TO</t>
  </si>
  <si>
    <t>DO</t>
  </si>
  <si>
    <t>LT</t>
  </si>
  <si>
    <t>RO</t>
  </si>
  <si>
    <t>FO</t>
  </si>
  <si>
    <t>TW</t>
  </si>
  <si>
    <t>AU</t>
  </si>
  <si>
    <t>SV</t>
  </si>
  <si>
    <t>PS</t>
  </si>
  <si>
    <t>FlagName</t>
  </si>
  <si>
    <t>FlagA2ISO</t>
  </si>
  <si>
    <t>USA</t>
  </si>
  <si>
    <t>US</t>
  </si>
  <si>
    <t>JPN</t>
  </si>
  <si>
    <t>Japan</t>
  </si>
  <si>
    <t>JP</t>
  </si>
  <si>
    <t>ZAF</t>
  </si>
  <si>
    <t>South Africa</t>
  </si>
  <si>
    <t>ZA</t>
  </si>
  <si>
    <t>GHA</t>
  </si>
  <si>
    <t>Ghana</t>
  </si>
  <si>
    <t>GH</t>
  </si>
  <si>
    <t>CAN</t>
  </si>
  <si>
    <t>Canada</t>
  </si>
  <si>
    <t>CA</t>
  </si>
  <si>
    <t>PM</t>
  </si>
  <si>
    <t>BRA</t>
  </si>
  <si>
    <t>Brazil</t>
  </si>
  <si>
    <t>BR</t>
  </si>
  <si>
    <t>MAR</t>
  </si>
  <si>
    <t>Maroc</t>
  </si>
  <si>
    <t>MA</t>
  </si>
  <si>
    <t>KOR</t>
  </si>
  <si>
    <t>KR</t>
  </si>
  <si>
    <t>CIV</t>
  </si>
  <si>
    <t>CI</t>
  </si>
  <si>
    <t>AGO</t>
  </si>
  <si>
    <t>Angola</t>
  </si>
  <si>
    <t>AO</t>
  </si>
  <si>
    <t>RUS</t>
  </si>
  <si>
    <t>Russian Federation</t>
  </si>
  <si>
    <t>RU</t>
  </si>
  <si>
    <t>GAB</t>
  </si>
  <si>
    <t>Gabon</t>
  </si>
  <si>
    <t>GA</t>
  </si>
  <si>
    <t>CPV</t>
  </si>
  <si>
    <t>Cape Verde</t>
  </si>
  <si>
    <t>CV</t>
  </si>
  <si>
    <t>URY</t>
  </si>
  <si>
    <t>Uruguay</t>
  </si>
  <si>
    <t>UY</t>
  </si>
  <si>
    <t>STP</t>
  </si>
  <si>
    <t>ST</t>
  </si>
  <si>
    <t>VEN</t>
  </si>
  <si>
    <t>Venezuela</t>
  </si>
  <si>
    <t>VE</t>
  </si>
  <si>
    <t>GNQ</t>
  </si>
  <si>
    <t>Guinea Ecuatorial</t>
  </si>
  <si>
    <t>GQ</t>
  </si>
  <si>
    <t>GIN</t>
  </si>
  <si>
    <t>GN</t>
  </si>
  <si>
    <t>SH</t>
  </si>
  <si>
    <t>BM</t>
  </si>
  <si>
    <t>TC</t>
  </si>
  <si>
    <t>VG</t>
  </si>
  <si>
    <t>LBY</t>
  </si>
  <si>
    <t>Libya</t>
  </si>
  <si>
    <t>LY</t>
  </si>
  <si>
    <t>CHN</t>
  </si>
  <si>
    <t>CN</t>
  </si>
  <si>
    <t>HR</t>
  </si>
  <si>
    <t>DK</t>
  </si>
  <si>
    <t>FR</t>
  </si>
  <si>
    <t>DE</t>
  </si>
  <si>
    <t>GR</t>
  </si>
  <si>
    <t>IT</t>
  </si>
  <si>
    <t>MT</t>
  </si>
  <si>
    <t>PL</t>
  </si>
  <si>
    <t>PT</t>
  </si>
  <si>
    <t>ES</t>
  </si>
  <si>
    <t>SE</t>
  </si>
  <si>
    <t>BG</t>
  </si>
  <si>
    <t>CY</t>
  </si>
  <si>
    <t>IE</t>
  </si>
  <si>
    <t>NL</t>
  </si>
  <si>
    <t>GB</t>
  </si>
  <si>
    <t>EE</t>
  </si>
  <si>
    <t>LV</t>
  </si>
  <si>
    <t>BE</t>
  </si>
  <si>
    <t>SI</t>
  </si>
  <si>
    <t>HU</t>
  </si>
  <si>
    <t>TUN</t>
  </si>
  <si>
    <t>Tunisie</t>
  </si>
  <si>
    <t>TN</t>
  </si>
  <si>
    <t>PAN</t>
  </si>
  <si>
    <t>Panama</t>
  </si>
  <si>
    <t>PA</t>
  </si>
  <si>
    <t>TTO</t>
  </si>
  <si>
    <t>Trinidad and Tobago</t>
  </si>
  <si>
    <t>TT</t>
  </si>
  <si>
    <t>NAM</t>
  </si>
  <si>
    <t>Namibia</t>
  </si>
  <si>
    <t>NA</t>
  </si>
  <si>
    <t>BRB</t>
  </si>
  <si>
    <t>Barbados</t>
  </si>
  <si>
    <t>BB</t>
  </si>
  <si>
    <t>HND</t>
  </si>
  <si>
    <t>Honduras</t>
  </si>
  <si>
    <t>HN</t>
  </si>
  <si>
    <t>DZA</t>
  </si>
  <si>
    <t>Algerie</t>
  </si>
  <si>
    <t>DZ</t>
  </si>
  <si>
    <t>MEX</t>
  </si>
  <si>
    <t>Mexico</t>
  </si>
  <si>
    <t>MX</t>
  </si>
  <si>
    <t>VUT</t>
  </si>
  <si>
    <t>Vanuatu</t>
  </si>
  <si>
    <t>VU</t>
  </si>
  <si>
    <t>ISL</t>
  </si>
  <si>
    <t>Iceland</t>
  </si>
  <si>
    <t>IS</t>
  </si>
  <si>
    <t>TUR</t>
  </si>
  <si>
    <t>TR</t>
  </si>
  <si>
    <t>PHL</t>
  </si>
  <si>
    <t>Philippines</t>
  </si>
  <si>
    <t>PH</t>
  </si>
  <si>
    <t>NOR</t>
  </si>
  <si>
    <t>Norway</t>
  </si>
  <si>
    <t>NO</t>
  </si>
  <si>
    <t>NIC</t>
  </si>
  <si>
    <t>Nicaragua</t>
  </si>
  <si>
    <t>NI</t>
  </si>
  <si>
    <t>GTM</t>
  </si>
  <si>
    <t>Guatemala</t>
  </si>
  <si>
    <t>GT</t>
  </si>
  <si>
    <t>SEN</t>
  </si>
  <si>
    <t>Senegal</t>
  </si>
  <si>
    <t>SN</t>
  </si>
  <si>
    <t>BLZ</t>
  </si>
  <si>
    <t>Belize</t>
  </si>
  <si>
    <t>BZ</t>
  </si>
  <si>
    <t>SYR</t>
  </si>
  <si>
    <t>SY</t>
  </si>
  <si>
    <t>VCT</t>
  </si>
  <si>
    <t>VC</t>
  </si>
  <si>
    <t>EGY</t>
  </si>
  <si>
    <t>Egypt</t>
  </si>
  <si>
    <t>EG</t>
  </si>
  <si>
    <t>ALB</t>
  </si>
  <si>
    <t>Albania</t>
  </si>
  <si>
    <t>AL</t>
  </si>
  <si>
    <t>SLE</t>
  </si>
  <si>
    <t>Sierra Leone</t>
  </si>
  <si>
    <t>SL</t>
  </si>
  <si>
    <t>TAI</t>
  </si>
  <si>
    <t>Chinese Taipei</t>
  </si>
  <si>
    <t>GUY</t>
  </si>
  <si>
    <t>Guyana</t>
  </si>
  <si>
    <t>GY</t>
  </si>
  <si>
    <t>Curaçao</t>
  </si>
  <si>
    <t>KNA</t>
  </si>
  <si>
    <t>Saint Kitts and Nevis</t>
  </si>
  <si>
    <t>KN</t>
  </si>
  <si>
    <t>ARG</t>
  </si>
  <si>
    <t>Argentina</t>
  </si>
  <si>
    <t>AR</t>
  </si>
  <si>
    <t>CUB</t>
  </si>
  <si>
    <t>Cuba</t>
  </si>
  <si>
    <t>CU</t>
  </si>
  <si>
    <t>GRD</t>
  </si>
  <si>
    <t>Grenada</t>
  </si>
  <si>
    <t>GD</t>
  </si>
  <si>
    <t>DOM</t>
  </si>
  <si>
    <t>Dominican Republic</t>
  </si>
  <si>
    <t>ISR</t>
  </si>
  <si>
    <t>Israel</t>
  </si>
  <si>
    <t>IL</t>
  </si>
  <si>
    <t>LBN</t>
  </si>
  <si>
    <t>Lebanon</t>
  </si>
  <si>
    <t>LB</t>
  </si>
  <si>
    <t>VIR</t>
  </si>
  <si>
    <t>US Virgin Islands</t>
  </si>
  <si>
    <t>VI</t>
  </si>
  <si>
    <t>LBR</t>
  </si>
  <si>
    <t>Liberia</t>
  </si>
  <si>
    <t>LR</t>
  </si>
  <si>
    <t>PRI</t>
  </si>
  <si>
    <t>Puerto Rico</t>
  </si>
  <si>
    <t>PR</t>
  </si>
  <si>
    <t>COL</t>
  </si>
  <si>
    <t>Colombia</t>
  </si>
  <si>
    <t>CO</t>
  </si>
  <si>
    <t>BEN</t>
  </si>
  <si>
    <t>Benin</t>
  </si>
  <si>
    <t>BJ</t>
  </si>
  <si>
    <t>COG</t>
  </si>
  <si>
    <t>Congo</t>
  </si>
  <si>
    <t>CG</t>
  </si>
  <si>
    <t>TGO</t>
  </si>
  <si>
    <t>Togo</t>
  </si>
  <si>
    <t>TG</t>
  </si>
  <si>
    <t>CYM</t>
  </si>
  <si>
    <t>Cayman Islands</t>
  </si>
  <si>
    <t>KY</t>
  </si>
  <si>
    <t>LCA</t>
  </si>
  <si>
    <t>LC</t>
  </si>
  <si>
    <t>MRT</t>
  </si>
  <si>
    <t>Mauritania</t>
  </si>
  <si>
    <t>MR</t>
  </si>
  <si>
    <t>CMR</t>
  </si>
  <si>
    <t>Cameroon</t>
  </si>
  <si>
    <t>CM</t>
  </si>
  <si>
    <t>NGA</t>
  </si>
  <si>
    <t>Nigeria</t>
  </si>
  <si>
    <t>NG</t>
  </si>
  <si>
    <t>ABW</t>
  </si>
  <si>
    <t>Aruba</t>
  </si>
  <si>
    <t>AW</t>
  </si>
  <si>
    <t>GNB</t>
  </si>
  <si>
    <t>Guinea Bissau</t>
  </si>
  <si>
    <t>GW</t>
  </si>
  <si>
    <t>UKR</t>
  </si>
  <si>
    <t>Ukraine</t>
  </si>
  <si>
    <t>UA</t>
  </si>
  <si>
    <t>ATG</t>
  </si>
  <si>
    <t>Antigua and Barbuda</t>
  </si>
  <si>
    <t>AG</t>
  </si>
  <si>
    <t>JAM</t>
  </si>
  <si>
    <t>Jamaica</t>
  </si>
  <si>
    <t>JM</t>
  </si>
  <si>
    <t>DMA</t>
  </si>
  <si>
    <t>Dominica</t>
  </si>
  <si>
    <t>DM</t>
  </si>
  <si>
    <t>CRI</t>
  </si>
  <si>
    <t>Costa Rica</t>
  </si>
  <si>
    <t>CR</t>
  </si>
  <si>
    <t>GEO</t>
  </si>
  <si>
    <t>Georgia</t>
  </si>
  <si>
    <t>GE</t>
  </si>
  <si>
    <t>GMB</t>
  </si>
  <si>
    <t>Gambia</t>
  </si>
  <si>
    <t>GM</t>
  </si>
  <si>
    <t>BLR</t>
  </si>
  <si>
    <t>Belarus</t>
  </si>
  <si>
    <t>BY</t>
  </si>
  <si>
    <t>FRO</t>
  </si>
  <si>
    <t>Faroe Islands</t>
  </si>
  <si>
    <t>KHM</t>
  </si>
  <si>
    <t>Cambodia</t>
  </si>
  <si>
    <t>KH</t>
  </si>
  <si>
    <t>SYC</t>
  </si>
  <si>
    <t>Seychelles</t>
  </si>
  <si>
    <t>SC</t>
  </si>
  <si>
    <t>MUS</t>
  </si>
  <si>
    <t>Mauritius</t>
  </si>
  <si>
    <t>MU</t>
  </si>
  <si>
    <t>IND</t>
  </si>
  <si>
    <t>India</t>
  </si>
  <si>
    <t>IN</t>
  </si>
  <si>
    <t>IRN</t>
  </si>
  <si>
    <t>IR</t>
  </si>
  <si>
    <t>MYS</t>
  </si>
  <si>
    <t>Malaysia</t>
  </si>
  <si>
    <t>MY</t>
  </si>
  <si>
    <t>SLV</t>
  </si>
  <si>
    <t>El Salvador</t>
  </si>
  <si>
    <t>AIA</t>
  </si>
  <si>
    <t>Anguilla</t>
  </si>
  <si>
    <t>AI</t>
  </si>
  <si>
    <t>THA</t>
  </si>
  <si>
    <t>Thailand</t>
  </si>
  <si>
    <t>TH</t>
  </si>
  <si>
    <t>CHL</t>
  </si>
  <si>
    <t>Chile</t>
  </si>
  <si>
    <t>CL</t>
  </si>
  <si>
    <t>BHS</t>
  </si>
  <si>
    <t>Bahamas</t>
  </si>
  <si>
    <t>BS</t>
  </si>
  <si>
    <t>SUR</t>
  </si>
  <si>
    <t>Suriname</t>
  </si>
  <si>
    <t>SR</t>
  </si>
  <si>
    <t>ECU</t>
  </si>
  <si>
    <t>Ecuador</t>
  </si>
  <si>
    <t>EC</t>
  </si>
  <si>
    <t>AUS</t>
  </si>
  <si>
    <t>Australia</t>
  </si>
  <si>
    <t>FJI</t>
  </si>
  <si>
    <t>Fiji Islands</t>
  </si>
  <si>
    <t>FJ</t>
  </si>
  <si>
    <t>GUM</t>
  </si>
  <si>
    <t>Guam</t>
  </si>
  <si>
    <t>GU</t>
  </si>
  <si>
    <t>IDN</t>
  </si>
  <si>
    <t>Indonesia</t>
  </si>
  <si>
    <t>ID</t>
  </si>
  <si>
    <t>KIR</t>
  </si>
  <si>
    <t>Kiribati</t>
  </si>
  <si>
    <t>KI</t>
  </si>
  <si>
    <t>MDV</t>
  </si>
  <si>
    <t>Maldives</t>
  </si>
  <si>
    <t>MV</t>
  </si>
  <si>
    <t>PNG</t>
  </si>
  <si>
    <t>Papua New Guinea</t>
  </si>
  <si>
    <t>PG</t>
  </si>
  <si>
    <t>LKA</t>
  </si>
  <si>
    <t>Sri Lanka</t>
  </si>
  <si>
    <t>LK</t>
  </si>
  <si>
    <t>VNM</t>
  </si>
  <si>
    <t>VN</t>
  </si>
  <si>
    <t>SGP</t>
  </si>
  <si>
    <t>Singapore</t>
  </si>
  <si>
    <t>SG</t>
  </si>
  <si>
    <t>OMN</t>
  </si>
  <si>
    <t>Oman</t>
  </si>
  <si>
    <t>OM</t>
  </si>
  <si>
    <t>NZL</t>
  </si>
  <si>
    <t>New Zealand</t>
  </si>
  <si>
    <t>NZ</t>
  </si>
  <si>
    <t>FSM</t>
  </si>
  <si>
    <t>Micronesia</t>
  </si>
  <si>
    <t>FM</t>
  </si>
  <si>
    <t>COK</t>
  </si>
  <si>
    <t>Cook Islands</t>
  </si>
  <si>
    <t>CK</t>
  </si>
  <si>
    <t>BOL</t>
  </si>
  <si>
    <t>Bolivia</t>
  </si>
  <si>
    <t>BO</t>
  </si>
  <si>
    <t>PLW</t>
  </si>
  <si>
    <t>Palau</t>
  </si>
  <si>
    <t>PW</t>
  </si>
  <si>
    <t>TON</t>
  </si>
  <si>
    <t>Tonga</t>
  </si>
  <si>
    <t>KEN</t>
  </si>
  <si>
    <t>Kenya</t>
  </si>
  <si>
    <t>KE</t>
  </si>
  <si>
    <t>PYF</t>
  </si>
  <si>
    <t>Polynesie Française</t>
  </si>
  <si>
    <t>PF</t>
  </si>
  <si>
    <t>PER</t>
  </si>
  <si>
    <t>PE</t>
  </si>
  <si>
    <t>CHE</t>
  </si>
  <si>
    <t>Switzerland</t>
  </si>
  <si>
    <t>CH</t>
  </si>
  <si>
    <t>TZA</t>
  </si>
  <si>
    <t>Tanzania</t>
  </si>
  <si>
    <t>TZ</t>
  </si>
  <si>
    <t>ARE</t>
  </si>
  <si>
    <t>United Arab Emirates</t>
  </si>
  <si>
    <t>AE</t>
  </si>
  <si>
    <t>HTI</t>
  </si>
  <si>
    <t>Haiti</t>
  </si>
  <si>
    <t>HT</t>
  </si>
  <si>
    <t>MDG</t>
  </si>
  <si>
    <t>Madagascar</t>
  </si>
  <si>
    <t>MG</t>
  </si>
  <si>
    <t>MOZ</t>
  </si>
  <si>
    <t>Mozambique</t>
  </si>
  <si>
    <t>MZ</t>
  </si>
  <si>
    <t>SLB</t>
  </si>
  <si>
    <t>Solomon Islands</t>
  </si>
  <si>
    <t>SB</t>
  </si>
  <si>
    <t>KWT</t>
  </si>
  <si>
    <t>Kuwait</t>
  </si>
  <si>
    <t>KW</t>
  </si>
  <si>
    <t>MHL</t>
  </si>
  <si>
    <t>Marshall Islands</t>
  </si>
  <si>
    <t>MH</t>
  </si>
  <si>
    <t>Section</t>
  </si>
  <si>
    <t>Detail</t>
  </si>
  <si>
    <t>Title</t>
  </si>
  <si>
    <t>Reporting Flag</t>
  </si>
  <si>
    <t>Reporting Agency</t>
  </si>
  <si>
    <t>FieldID</t>
  </si>
  <si>
    <t>ICCATSerialNo</t>
  </si>
  <si>
    <t>Nom</t>
  </si>
  <si>
    <t>Nombre</t>
  </si>
  <si>
    <t>Adresse</t>
  </si>
  <si>
    <t>Dirección</t>
  </si>
  <si>
    <t>T01</t>
  </si>
  <si>
    <t>Téléphone</t>
  </si>
  <si>
    <t>Teléfono</t>
  </si>
  <si>
    <t>Status</t>
  </si>
  <si>
    <t>CP</t>
  </si>
  <si>
    <t>NCC</t>
  </si>
  <si>
    <t>NCO</t>
  </si>
  <si>
    <t>China PR</t>
  </si>
  <si>
    <t>Iran</t>
  </si>
  <si>
    <t>Secretariat use only</t>
  </si>
  <si>
    <t>Agencia que informa</t>
  </si>
  <si>
    <t>Version</t>
  </si>
  <si>
    <t>Notes</t>
  </si>
  <si>
    <t>Remarques</t>
  </si>
  <si>
    <t>Notas</t>
  </si>
  <si>
    <t>Vietnam</t>
  </si>
  <si>
    <t>Pavillon déclarant</t>
  </si>
  <si>
    <t>Agence déclarante</t>
  </si>
  <si>
    <t>Pabellón que informa</t>
  </si>
  <si>
    <t>CUW</t>
  </si>
  <si>
    <t>CW</t>
  </si>
  <si>
    <t>FLK</t>
  </si>
  <si>
    <t>Falklands</t>
  </si>
  <si>
    <t>FK</t>
  </si>
  <si>
    <t>Syria</t>
  </si>
  <si>
    <t>MNE</t>
  </si>
  <si>
    <t>Montenegro</t>
  </si>
  <si>
    <t>ME</t>
  </si>
  <si>
    <t>PSE</t>
  </si>
  <si>
    <t>Palestine</t>
  </si>
  <si>
    <t>Perú</t>
  </si>
  <si>
    <t>WSM</t>
  </si>
  <si>
    <t>Samoa</t>
  </si>
  <si>
    <t>WS</t>
  </si>
  <si>
    <t>SRB</t>
  </si>
  <si>
    <t>Serbia</t>
  </si>
  <si>
    <t>RS</t>
  </si>
  <si>
    <t>TUV</t>
  </si>
  <si>
    <t>Tuvalu</t>
  </si>
  <si>
    <t>TV</t>
  </si>
  <si>
    <t>BND</t>
  </si>
  <si>
    <t>Brunei</t>
  </si>
  <si>
    <t>BN</t>
  </si>
  <si>
    <t>Description</t>
  </si>
  <si>
    <t>Côte d'Ivoire</t>
  </si>
  <si>
    <t>AND</t>
  </si>
  <si>
    <t>Andorra</t>
  </si>
  <si>
    <t>AD</t>
  </si>
  <si>
    <t>NCL</t>
  </si>
  <si>
    <t>New Caledonia</t>
  </si>
  <si>
    <t>NC</t>
  </si>
  <si>
    <t>SAU</t>
  </si>
  <si>
    <t>Saudi Arabia</t>
  </si>
  <si>
    <t>SA</t>
  </si>
  <si>
    <t>Order</t>
  </si>
  <si>
    <t>Subform</t>
  </si>
  <si>
    <t>Item</t>
  </si>
  <si>
    <t>FieldType</t>
  </si>
  <si>
    <t>FldNameEN</t>
  </si>
  <si>
    <t>FldNameFR</t>
  </si>
  <si>
    <t>FldNameES</t>
  </si>
  <si>
    <t>n/a</t>
  </si>
  <si>
    <t>field</t>
  </si>
  <si>
    <t>ICCAT code</t>
  </si>
  <si>
    <t>Translation for Forms</t>
  </si>
  <si>
    <t>LangFieldID</t>
  </si>
  <si>
    <t>LangNameID</t>
  </si>
  <si>
    <t>a)</t>
  </si>
  <si>
    <t>b)</t>
  </si>
  <si>
    <t>c)</t>
  </si>
  <si>
    <t>d)</t>
  </si>
  <si>
    <t>e)</t>
  </si>
  <si>
    <t>G00</t>
  </si>
  <si>
    <t>General</t>
  </si>
  <si>
    <t>title</t>
  </si>
  <si>
    <t>Instructions</t>
  </si>
  <si>
    <t>Instrucciones</t>
  </si>
  <si>
    <t>Instructions to complete the form</t>
  </si>
  <si>
    <t>Instructions pour remplir le formulaire</t>
  </si>
  <si>
    <t>Instrucciones para cumplimentar el formulario</t>
  </si>
  <si>
    <t>G01</t>
  </si>
  <si>
    <t>subtitle</t>
  </si>
  <si>
    <t>G01a</t>
  </si>
  <si>
    <t>item</t>
  </si>
  <si>
    <t>General01</t>
  </si>
  <si>
    <t>G01b</t>
  </si>
  <si>
    <t>General02</t>
  </si>
  <si>
    <t>G01c</t>
  </si>
  <si>
    <t>General03</t>
  </si>
  <si>
    <t>G01d</t>
  </si>
  <si>
    <t>General04</t>
  </si>
  <si>
    <t>G01e</t>
  </si>
  <si>
    <t>General05</t>
  </si>
  <si>
    <t>Leave "blank" the fields for which you don't collect information</t>
  </si>
  <si>
    <t>S00</t>
  </si>
  <si>
    <t>Specific</t>
  </si>
  <si>
    <t>Specific (by field)</t>
  </si>
  <si>
    <t>Spécifique (par champ)</t>
  </si>
  <si>
    <t>Específico (por campo)</t>
  </si>
  <si>
    <t>SC01</t>
  </si>
  <si>
    <t>Form</t>
  </si>
  <si>
    <t>Formulaire</t>
  </si>
  <si>
    <t>Formulario</t>
  </si>
  <si>
    <t>SC02</t>
  </si>
  <si>
    <t>Sub-form</t>
  </si>
  <si>
    <t>Sous-formulaire</t>
  </si>
  <si>
    <t>Subformulario</t>
  </si>
  <si>
    <t>SC03</t>
  </si>
  <si>
    <t>Part</t>
  </si>
  <si>
    <t>Partie</t>
  </si>
  <si>
    <t>Parte</t>
  </si>
  <si>
    <t>SC04</t>
  </si>
  <si>
    <t xml:space="preserve">Section </t>
  </si>
  <si>
    <t>Sección</t>
  </si>
  <si>
    <t>SC05</t>
  </si>
  <si>
    <t>Sub-section</t>
  </si>
  <si>
    <t>Sous-section</t>
  </si>
  <si>
    <t>Sub-secciones</t>
  </si>
  <si>
    <t>SC06</t>
  </si>
  <si>
    <t>Field (name)</t>
  </si>
  <si>
    <t>Champ (nom)</t>
  </si>
  <si>
    <t>Campo (nombre)</t>
  </si>
  <si>
    <t>SC07</t>
  </si>
  <si>
    <t>Field (format)</t>
  </si>
  <si>
    <t>Champ (format)</t>
  </si>
  <si>
    <t>Campo (formato)</t>
  </si>
  <si>
    <t>SC08</t>
  </si>
  <si>
    <t>Descripción</t>
  </si>
  <si>
    <t>2-Instructions</t>
  </si>
  <si>
    <t>Titre</t>
  </si>
  <si>
    <t>Título</t>
  </si>
  <si>
    <t>Form Title</t>
  </si>
  <si>
    <t>Titre du formulaire</t>
  </si>
  <si>
    <t>Título del formulario</t>
  </si>
  <si>
    <t>ICCAT</t>
  </si>
  <si>
    <t>CICTA</t>
  </si>
  <si>
    <t>CICAA</t>
  </si>
  <si>
    <t>INTERNATIONAL COMMISSION FOR THE CONSERVATION OF ATLANTIC TUNAS</t>
  </si>
  <si>
    <t>COMMISSION INTERNATIONALE POUR LA CONSERVATION DES THONIDÉS DE L'ATLANTIQUE</t>
  </si>
  <si>
    <t>COMISIÓN INTERNACIONAL PARA LA CONSERVACIÓN DEL ATÚN ATLÁNTICO</t>
  </si>
  <si>
    <t>T02</t>
  </si>
  <si>
    <t>(fixed)</t>
  </si>
  <si>
    <t>Versión</t>
  </si>
  <si>
    <t>Always use the lastest version of this form.</t>
  </si>
  <si>
    <t>T03</t>
  </si>
  <si>
    <t>Language</t>
  </si>
  <si>
    <t>Langue</t>
  </si>
  <si>
    <t>Idioma</t>
  </si>
  <si>
    <t>Choose the language (EN, FR, ES) for form translation</t>
  </si>
  <si>
    <t>T00</t>
  </si>
  <si>
    <t>section</t>
  </si>
  <si>
    <t>string</t>
  </si>
  <si>
    <t>hNotes</t>
  </si>
  <si>
    <t>BFA</t>
  </si>
  <si>
    <t>Burkina Faso</t>
  </si>
  <si>
    <t>BF</t>
  </si>
  <si>
    <t>H00</t>
  </si>
  <si>
    <t>H10</t>
  </si>
  <si>
    <t>H20</t>
  </si>
  <si>
    <t>Tête</t>
  </si>
  <si>
    <t>Cabecera</t>
  </si>
  <si>
    <t>Filters</t>
  </si>
  <si>
    <t>subsection</t>
  </si>
  <si>
    <t>Réservé au Secrétariat</t>
  </si>
  <si>
    <t>Reservado a la Secretaría</t>
  </si>
  <si>
    <t>H30</t>
  </si>
  <si>
    <t>Data set characteristics</t>
  </si>
  <si>
    <t>date</t>
  </si>
  <si>
    <t>Date reported</t>
  </si>
  <si>
    <t>Date de déclaration</t>
  </si>
  <si>
    <t>Fecha de notificación</t>
  </si>
  <si>
    <t>Reservado a la Sacretaría</t>
  </si>
  <si>
    <t>hRef</t>
  </si>
  <si>
    <t>Reference Nº</t>
  </si>
  <si>
    <t>Nº Reference</t>
  </si>
  <si>
    <t>Nº Referencia</t>
  </si>
  <si>
    <t>File name (proposed)</t>
  </si>
  <si>
    <t>(reserved)</t>
  </si>
  <si>
    <t>Table. Flags</t>
  </si>
  <si>
    <t>FlagCod</t>
  </si>
  <si>
    <t>tVersion</t>
  </si>
  <si>
    <t>tLang</t>
  </si>
  <si>
    <t>hDateRep</t>
  </si>
  <si>
    <t>hFName</t>
  </si>
  <si>
    <t>D00</t>
  </si>
  <si>
    <t>Détail</t>
  </si>
  <si>
    <t>Detalle</t>
  </si>
  <si>
    <t>D10</t>
  </si>
  <si>
    <t>D20</t>
  </si>
  <si>
    <t>Send the form to ICCAT with the proposed file name (if required, adding a suffix at the end of the filename: [suffix])</t>
  </si>
  <si>
    <t>Enviar el formulario a ICCAT con el nombre del archivo propuesto (si es necesario, agregue un sufijo al final del nombre del archivo: [suffix])</t>
  </si>
  <si>
    <t>Nom fichier (proposé)</t>
  </si>
  <si>
    <t>Nombre archivo (propuesto)</t>
  </si>
  <si>
    <t>Características conjunto de datos</t>
  </si>
  <si>
    <t>Caractéristiques jeu de données</t>
  </si>
  <si>
    <t>fldDescEN</t>
  </si>
  <si>
    <t>fldDescFR</t>
  </si>
  <si>
    <t>fldDescES</t>
  </si>
  <si>
    <t>Utilisez toujours la dernière version de ce formulaire</t>
  </si>
  <si>
    <t>Utilice siempre la última versión de este formulario</t>
  </si>
  <si>
    <t>Choisissez la langue (EN, FR, ES) pour la traduction du formulaire</t>
  </si>
  <si>
    <t>Elija el idioma (EN, FR, ES) para la traducción del formulario</t>
  </si>
  <si>
    <t>Envoyez le formulaire à l'ICCAT avec le nom du fichier proposé (si nécessaire, ajoutez un suffixe à la fin du nom de fichier: [suffix])</t>
  </si>
  <si>
    <t>Veuillez compléter dans la plus grande mesure du possible les rubriques « En-tête » et « Informations détaillées ». Ne laissez pas de cellules vides si l’information est connue</t>
  </si>
  <si>
    <t>Cumplimentar con la mayor información posible las secciones "cabecera" y "detalles" (no dejar campos vacíos cuando se conoce la información)</t>
  </si>
  <si>
    <t>Dans la rubrique « En-tête », seules les cellules blanches sont à remplir (manuellement ou en sélectionnant le code correspondant dans le menu déroulant)</t>
  </si>
  <si>
    <t>En la sección de cabecera, sólo pueden cumplimentarse las celdas en blanco (manualmente o seleccionando en la pestaña desplegable el código correspondiente)</t>
  </si>
  <si>
    <t>Utilisez toujours les codes standard de l’ICCAT (si l’élément « Autres » des menus déroulants de plusieurs champs est requis, une explication détaillée doit être apportée au point « Notes »)</t>
  </si>
  <si>
    <t>Utilice siempre los códigos estándar ICCAT (cuando se requiere el elemento "OTROS" de varios campos, éste debe describirse explícitamente en las "Notas")</t>
  </si>
  <si>
    <t>Recommendation for users with databases: To paste an entire dataset into the Detail section (must have the same structure and format) use "Paste special (values)"</t>
  </si>
  <si>
    <t>Recommandation pour les utilisateurs de bases de données: pour copier un jeu de données complet dans la rubrique « Informations détaillées ». (qui doivent avoir la même structure et le même format), utilisez « Collage spécial &gt; Coller valeurs »</t>
  </si>
  <si>
    <t>Recomendación para los usuarios con bases de datos: para pegar un conjunto de datos completo en la sección de información detallada (debe tener la misma estructura y formato) se debe utilizar "Pegado especial (valores)"</t>
  </si>
  <si>
    <t>Laisser en blanc les champs pour lesquels vous ne recueillez pas d'informations</t>
  </si>
  <si>
    <t>Deje en blanco los campos para los que no se ha recopilado información</t>
  </si>
  <si>
    <t>AT</t>
  </si>
  <si>
    <t>Djibouti</t>
  </si>
  <si>
    <t>DJI</t>
  </si>
  <si>
    <t>DJ</t>
  </si>
  <si>
    <t>CZ</t>
  </si>
  <si>
    <t>FI</t>
  </si>
  <si>
    <t>LU</t>
  </si>
  <si>
    <t>SK</t>
  </si>
  <si>
    <t>Bosnia and Herzegovina</t>
  </si>
  <si>
    <t>BIH</t>
  </si>
  <si>
    <t>BA</t>
  </si>
  <si>
    <t>Isle of Man</t>
  </si>
  <si>
    <t>IMN</t>
  </si>
  <si>
    <t>IM</t>
  </si>
  <si>
    <t>Mongolia</t>
  </si>
  <si>
    <t>MNG</t>
  </si>
  <si>
    <t>MN</t>
  </si>
  <si>
    <t>MKD</t>
  </si>
  <si>
    <t>MK</t>
  </si>
  <si>
    <t>Qatar</t>
  </si>
  <si>
    <t>QAT</t>
  </si>
  <si>
    <t>QA</t>
  </si>
  <si>
    <t>hPeriod</t>
  </si>
  <si>
    <t>hPeriodFrom</t>
  </si>
  <si>
    <t>From</t>
  </si>
  <si>
    <t>Du</t>
  </si>
  <si>
    <t>Desde</t>
  </si>
  <si>
    <t>hPeriodTo</t>
  </si>
  <si>
    <t>to</t>
  </si>
  <si>
    <t>à</t>
  </si>
  <si>
    <t>a</t>
  </si>
  <si>
    <t>Espace reservé aux notes pertinentes</t>
  </si>
  <si>
    <t>Para cualquier nota relevante</t>
  </si>
  <si>
    <t>For any relevant notes</t>
  </si>
  <si>
    <t>Complete as far as possible the Header and Detail sections (don't leave fields empty where information is known)</t>
  </si>
  <si>
    <t>In Header section, only white cells can be filled (manually or by selecting from the Combo Box the corresponding code)</t>
  </si>
  <si>
    <t>Always use ICCAT standard codes (when element "OTHERS" of various fields is required it must be explicitly described in "Notes")</t>
  </si>
  <si>
    <t>EU-Austria</t>
  </si>
  <si>
    <t>EU-AUT</t>
  </si>
  <si>
    <t>EU-Belgium</t>
  </si>
  <si>
    <t>EU-BEL</t>
  </si>
  <si>
    <t>EU-Bulgaria</t>
  </si>
  <si>
    <t>EU-BGR</t>
  </si>
  <si>
    <t>EU-Croatia</t>
  </si>
  <si>
    <t>EU-HRV</t>
  </si>
  <si>
    <t>EU-Cyprus</t>
  </si>
  <si>
    <t>EU-CYP</t>
  </si>
  <si>
    <t>EU-Czechia</t>
  </si>
  <si>
    <t>EU-CZE</t>
  </si>
  <si>
    <t>EU-Denmark</t>
  </si>
  <si>
    <t>EU-DNK</t>
  </si>
  <si>
    <t>EU-España</t>
  </si>
  <si>
    <t>EU-ESP</t>
  </si>
  <si>
    <t>EU-Estonia</t>
  </si>
  <si>
    <t>EU-EST</t>
  </si>
  <si>
    <t>EU-Finland</t>
  </si>
  <si>
    <t>EU-FIN</t>
  </si>
  <si>
    <t>EU-France</t>
  </si>
  <si>
    <t>EU-FRA</t>
  </si>
  <si>
    <t>EU-Germany</t>
  </si>
  <si>
    <t>EU-DEU</t>
  </si>
  <si>
    <t>EU-Greece</t>
  </si>
  <si>
    <t>EU-GRC</t>
  </si>
  <si>
    <t>EU-Hungary</t>
  </si>
  <si>
    <t>EU-HUN</t>
  </si>
  <si>
    <t>EU-Ireland</t>
  </si>
  <si>
    <t>EU-IRL</t>
  </si>
  <si>
    <t>EU-Italy</t>
  </si>
  <si>
    <t>EU-ITA</t>
  </si>
  <si>
    <t>EU-Latvia</t>
  </si>
  <si>
    <t>EU-LVA</t>
  </si>
  <si>
    <t>EU-Lithuania</t>
  </si>
  <si>
    <t>EU-LTU</t>
  </si>
  <si>
    <t>EU-Luxemburg</t>
  </si>
  <si>
    <t>EU-LUX</t>
  </si>
  <si>
    <t>EU-Malta</t>
  </si>
  <si>
    <t>EU-MLT</t>
  </si>
  <si>
    <t>EU-Netherlands</t>
  </si>
  <si>
    <t>EU-NLD</t>
  </si>
  <si>
    <t>EU-Poland</t>
  </si>
  <si>
    <t>EU-POL</t>
  </si>
  <si>
    <t>EU-Portugal</t>
  </si>
  <si>
    <t>EU-PRT</t>
  </si>
  <si>
    <t>EU-Rumania</t>
  </si>
  <si>
    <t>EU-ROU</t>
  </si>
  <si>
    <t>EU-Slovakia</t>
  </si>
  <si>
    <t>EU-SVK</t>
  </si>
  <si>
    <t>EU-Slovenia</t>
  </si>
  <si>
    <t>EU-SVN</t>
  </si>
  <si>
    <t>EU-Sweden</t>
  </si>
  <si>
    <t>EU-SWE</t>
  </si>
  <si>
    <t>England</t>
  </si>
  <si>
    <t>GB-ENG</t>
  </si>
  <si>
    <t>FR-St Pierre et Miquelon</t>
  </si>
  <si>
    <t>FR-SPM</t>
  </si>
  <si>
    <t>Great Britain</t>
  </si>
  <si>
    <t>GBR</t>
  </si>
  <si>
    <t>Guinée Rep</t>
  </si>
  <si>
    <t>Korea Rep</t>
  </si>
  <si>
    <t>Northern Ireland</t>
  </si>
  <si>
    <t>GB-NIR</t>
  </si>
  <si>
    <t>S Tomé e Príncipe</t>
  </si>
  <si>
    <t>Scotland</t>
  </si>
  <si>
    <t>GB-SCT</t>
  </si>
  <si>
    <t>St Vincent and Grenadines</t>
  </si>
  <si>
    <t>UK-Bermuda</t>
  </si>
  <si>
    <t>UK-BMU</t>
  </si>
  <si>
    <t>UK-British Virgin Islands</t>
  </si>
  <si>
    <t>UK-VGB</t>
  </si>
  <si>
    <t>UK-Sta Helena</t>
  </si>
  <si>
    <t>UK-SHN</t>
  </si>
  <si>
    <t>UK-Turks and Caicos</t>
  </si>
  <si>
    <t>UK-TCA</t>
  </si>
  <si>
    <t>Wales</t>
  </si>
  <si>
    <t>GB-WLS</t>
  </si>
  <si>
    <t>Gibraltar</t>
  </si>
  <si>
    <t>GIB</t>
  </si>
  <si>
    <t>GI</t>
  </si>
  <si>
    <t>North Macedonia Rep</t>
  </si>
  <si>
    <t>San Marino</t>
  </si>
  <si>
    <t>SMR</t>
  </si>
  <si>
    <t>SM</t>
  </si>
  <si>
    <t>Sta Lucia</t>
  </si>
  <si>
    <t>2022a</t>
  </si>
  <si>
    <t>1-CP57</t>
  </si>
  <si>
    <t>CP57</t>
  </si>
  <si>
    <t>CP57-RandomControls</t>
  </si>
  <si>
    <t>RANDOM CONTROLS IN FARMS</t>
  </si>
  <si>
    <t>hPerson</t>
  </si>
  <si>
    <t>hAgency</t>
  </si>
  <si>
    <t>hAddress</t>
  </si>
  <si>
    <t>hEmail</t>
  </si>
  <si>
    <t>hPhone</t>
  </si>
  <si>
    <t>hFlagRep</t>
  </si>
  <si>
    <t>hYear</t>
  </si>
  <si>
    <t>Flag Correspondent</t>
  </si>
  <si>
    <t>Correspondant du Pavillon</t>
  </si>
  <si>
    <t>Corresponsal de Bandera</t>
  </si>
  <si>
    <t>Enter the name of the person to be contacted in the event of enquiries</t>
  </si>
  <si>
    <t>Saisissez le nom de la personne à contacter en cas d'enquête</t>
  </si>
  <si>
    <t>Introduzca el nombre de la persona a contactar en caso de consultas</t>
  </si>
  <si>
    <t>Enter the name of your ministry, institute or agency</t>
  </si>
  <si>
    <t>Saisissez le nom de votre ministère, institut ou agence</t>
  </si>
  <si>
    <t>Introduzca el nombre de su ministerio, institución o agencia</t>
  </si>
  <si>
    <t>Enter the street address of your ministry, institute or agency</t>
  </si>
  <si>
    <t>Saisissez l'adresse de votre ministère, institut ou agence</t>
  </si>
  <si>
    <t>Introduzca la dirección de su ministerio, institución o agencia</t>
  </si>
  <si>
    <t>Enter the email address of the person to be contacted</t>
  </si>
  <si>
    <t>Saisissez l'adresse e-mail de la personne à contacter</t>
  </si>
  <si>
    <t>Introduzca la dirección de correo electrónico de la persona a contactar</t>
  </si>
  <si>
    <t>Enter the telephone number of the person to be contacted</t>
  </si>
  <si>
    <t>Saisissez le numéro de téléphone de la personne à contacter</t>
  </si>
  <si>
    <t>Introduzca el número de teléfono de la persona a contactar</t>
  </si>
  <si>
    <t>Enter the flag of the CPC (Party, Entity or Fishing Entity) submitting the information</t>
  </si>
  <si>
    <t>Saisissez le pavillon de la CPC (Partie, Entité ou Entité de pêche) soumettant l'information</t>
  </si>
  <si>
    <t>Introduzca el pabellón de la CPC (Parte, Entidad o Entidad pesquera) que presenta la información</t>
  </si>
  <si>
    <t>hReportingY</t>
  </si>
  <si>
    <t>Year</t>
  </si>
  <si>
    <t>Numéro de série ICCAT</t>
  </si>
  <si>
    <t>Número de serie ICCAT</t>
  </si>
  <si>
    <t>FFBName</t>
  </si>
  <si>
    <t>Bluefin tuna farming facility name in Latin script</t>
  </si>
  <si>
    <t>FFB name (Latin)</t>
  </si>
  <si>
    <t>Integer</t>
  </si>
  <si>
    <t>Total number of cages after completion of caging operations</t>
  </si>
  <si>
    <t>NumCgsTot</t>
  </si>
  <si>
    <t>NumCgsCon</t>
  </si>
  <si>
    <t xml:space="preserve">No. cages controlled </t>
  </si>
  <si>
    <t>Number of cages controlled. The number of random controls shall cover at least 10% of the number of cages in each farm after completion of caging operations, always involving at least one control per farm, and rounded up where needed</t>
  </si>
  <si>
    <t>Farm information</t>
  </si>
  <si>
    <t>Caging Event information</t>
  </si>
  <si>
    <t>ControlDate</t>
  </si>
  <si>
    <t>CgNum</t>
  </si>
  <si>
    <t>eBCDs</t>
  </si>
  <si>
    <t>VerNumInd</t>
  </si>
  <si>
    <t>Actions</t>
  </si>
  <si>
    <t>Date of the control</t>
  </si>
  <si>
    <t>Number of the controlled cage</t>
  </si>
  <si>
    <t>Cage No.</t>
  </si>
  <si>
    <t>eBCD(s) concerned</t>
  </si>
  <si>
    <t>No. verified individuals</t>
  </si>
  <si>
    <t>No. expected individuals</t>
  </si>
  <si>
    <t>Follow up/Actions taken</t>
  </si>
  <si>
    <t>Number of bluefin tuna individuals counted by way of control video record(s)</t>
  </si>
  <si>
    <t>Follow up/Actions taken in case of detected discrepancies. A margin of error of 5% between the number of individuals resulting from the control transfer and the expected number in the cage, may be allowed by the CPC competent authority</t>
  </si>
  <si>
    <t>id</t>
  </si>
  <si>
    <t>D30</t>
  </si>
  <si>
    <t>ExpNumInd</t>
  </si>
  <si>
    <t>CONTRÔLES ALÉATOIRES DANS LES FERMES</t>
  </si>
  <si>
    <t>CONTROLES ALEATORIOS EN LAS GRANJAS</t>
  </si>
  <si>
    <t>Random Controls in farms details</t>
  </si>
  <si>
    <t xml:space="preserve">Détails des contrôles aléatoires dans les fermes </t>
  </si>
  <si>
    <t>Información detallada sobre los controles aleatorios en las granjas</t>
  </si>
  <si>
    <t>Time period of reporting</t>
  </si>
  <si>
    <t>Période de déclaration</t>
  </si>
  <si>
    <t>Periodo de declaración</t>
  </si>
  <si>
    <t>Initial date for time period of Random Controls activity for the year that the data are being reported. Random controls shall take place in farms between the time of completion of the caging operations and the first caging of the following year</t>
  </si>
  <si>
    <t>Date de début de la période d'activité des contrôles aléatoires pour l'année pour laquelle les données sont déclarées. Les contrôles aléatoires devront avoir  lieu dans les fermes  entre la fin des opérations de mise en cage et la première mise en cage de l'année suivante.</t>
  </si>
  <si>
    <t>Fecha inicial del período de actividad de los controles aleatorios para el año sobre el que se comunican los datos. Los controles aleatorios se llevarán a cabo en las granjas entre el momento de finalización de las operaciones de introducción en jaulas y la primera operación de introducción en jaulas del año siguiente.</t>
  </si>
  <si>
    <t>End date for time period of Random Controls activity for the year that the data are being reported. Random controls shall take place in farms between the time of completion of the caging operations and the first caging of the following year</t>
  </si>
  <si>
    <t>Date de fin de la période d'activité des contrôles aléatoires pour l'année pour laquelle les données sont déclarées. Les contrôles aléatoires devront avoir  lieu dans les fermes  entre la fin des opérations de mise en cage et la première mise en cage de l'année suivante.</t>
  </si>
  <si>
    <t>Fecha final del período de actividad de los controles aleatorios para el año sobre el que se comunican los datos. Los controles aleatorios se llevarán a cabo en las granjas entre el momento de finalización de las operaciones de introducción en jaulas y la primera operación de introducción en jaulas del año siguiente.</t>
  </si>
  <si>
    <t>Year of reporting</t>
  </si>
  <si>
    <t>Année de déclaration</t>
  </si>
  <si>
    <t>Año de declaración</t>
  </si>
  <si>
    <t xml:space="preserve">Année  </t>
  </si>
  <si>
    <t>Año</t>
  </si>
  <si>
    <t>Year to which the data pertain</t>
  </si>
  <si>
    <t>Année à laquelle les données se rapportent</t>
  </si>
  <si>
    <t>Año al que se refieren los datos.</t>
  </si>
  <si>
    <t>Information de la ferme</t>
  </si>
  <si>
    <t>Información de la granja</t>
  </si>
  <si>
    <t>Informations sur l'opération de mise en cage</t>
  </si>
  <si>
    <t>Información sobre operación de introducción en jaulas</t>
  </si>
  <si>
    <t xml:space="preserve">Actions </t>
  </si>
  <si>
    <t>Acciones</t>
  </si>
  <si>
    <t>ICCAT serial number</t>
  </si>
  <si>
    <t>ICCAT serial number (unique) of the farm registered</t>
  </si>
  <si>
    <t>Numéro de série ICCAT (unique) de la ferme enregistrée</t>
  </si>
  <si>
    <t>Número de serie ICCAT (único) de la granja registrada.</t>
  </si>
  <si>
    <t>Nom de la ferme (latin)</t>
  </si>
  <si>
    <t>Nombre de la granja (latin)</t>
  </si>
  <si>
    <t xml:space="preserve">Nom de la ferme de thon rouge en caractères latins
</t>
  </si>
  <si>
    <t>Nombre de la granja de atún rojo en caracteres latinos</t>
  </si>
  <si>
    <t>Total No. cages</t>
  </si>
  <si>
    <t>Nbre total de cages</t>
  </si>
  <si>
    <t>Nº total de jaulas</t>
  </si>
  <si>
    <t xml:space="preserve">Nombre total de cages après la fin des opérations de mise en cage
</t>
  </si>
  <si>
    <t>Número total de jaulas tras la finalización de las operaciones de introducción en jaulas</t>
  </si>
  <si>
    <t>Nbre de cages contrôlées</t>
  </si>
  <si>
    <t>Nº de jaulas controladas</t>
  </si>
  <si>
    <t xml:space="preserve">Nombre de cages contrôlées. Le nombre de contrôles aléatoires doit couvrir au moins 10 % du nombre de cages de chaque ferme après la fin des opérations de mise en cage, en prévoyant toujours au moins un contrôle par ferme et en arrondissant au chiffre supérieur si nécessaire.
</t>
  </si>
  <si>
    <t>Número de jaulas controladas. El número de controles aleatorios abarcará al menos el 10 % del número de jaulas de cada granja tras la finalización de las operaciones de introducción en jaulas, siempre con al menos un control por granja, y redondeado cuando sea necesario</t>
  </si>
  <si>
    <t>Date du contrôle</t>
  </si>
  <si>
    <t>Fecha de control</t>
  </si>
  <si>
    <t xml:space="preserve">Date du contrôle
</t>
  </si>
  <si>
    <t>Nº de la cage</t>
  </si>
  <si>
    <t>Nº de jaula</t>
  </si>
  <si>
    <t xml:space="preserve">Numéro de la cage contrôlée
</t>
  </si>
  <si>
    <t>Número de la jaula controlada</t>
  </si>
  <si>
    <t>eBCD concerné(s)</t>
  </si>
  <si>
    <t>eBCD afectado(s)</t>
  </si>
  <si>
    <t>EBCD(s) concerné(s)</t>
  </si>
  <si>
    <t>Nbre de spécimens prévus</t>
  </si>
  <si>
    <t>Nº de emplares previsto</t>
  </si>
  <si>
    <t>Number of bluefin tuna individuals expected after the caging operations (caged pieces originally – mortalities in farm – harvested pieces)</t>
  </si>
  <si>
    <t xml:space="preserve">
Nombre de spécimens de thon rouge prévus après les opérations de mise en cage (spécimens mis en cage à l'origine - mortalités dans la ferme - spécimens mis à mort)
</t>
  </si>
  <si>
    <t>Número de ejemplares de atún rojo previstos después de las operaciones de introducción en jaulas (ejemplares enjaulados originalmente - mortalidad en la granja - ejemplares sacrificados)</t>
  </si>
  <si>
    <t>Nbre de spécimens vérifiés</t>
  </si>
  <si>
    <t>Nº de ejemplares verificado</t>
  </si>
  <si>
    <t>Nombre de spécimens de thon rouge comptabilisés par le biais d'enregistrement(s) vidéo de contrôle.</t>
  </si>
  <si>
    <t>Número de ejemplares de atún rojo contados mediante grabación(es) de vídeo de control</t>
  </si>
  <si>
    <t>Suivi/Actions prises</t>
  </si>
  <si>
    <t>Seguimiento/acciones emprendidas</t>
  </si>
  <si>
    <t>Suivi/Actions prises en cas de divergences détectées. Une marge d'erreur de 5% entre le nombre de spécimens résultant du transfert de contrôle et le nombre prévu dans la cage, pourra être autorisée par l'autorité compétente de la CPC.</t>
  </si>
  <si>
    <t>Seguimiento/acciones emprendidas en caso de que se detecten discrepancias. La autoridad compentente de la CPC puede permitir un margen de error del 5 % entre el número de ejemplares resultantes de la transferencia de control y el número previsto en la jaula.</t>
  </si>
  <si>
    <t>ENG</t>
  </si>
  <si>
    <t>Table. Status</t>
  </si>
  <si>
    <t>Contracting Party</t>
  </si>
  <si>
    <t>Non-Contracting Cooperating Party</t>
  </si>
  <si>
    <t>Non-Contracting Other</t>
  </si>
  <si>
    <t>Türkiye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</si>
</sst>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7" x14ac:knownFonts="1">
    <font>
      <sz val="11"/>
      <color theme="1"/>
      <name val="Calibri"/>
      <family val="2"/>
      <scheme val="minor"/>
    </font>
    <font>
      <u/>
      <sz val="11"/>
      <color theme="10"/>
      <name val="Calibri"/>
      <family val="2"/>
      <scheme val="minor"/>
    </font>
    <font>
      <sz val="9"/>
      <color theme="1"/>
      <name val="Calibri"/>
      <family val="2"/>
      <scheme val="minor"/>
    </font>
    <font>
      <sz val="9"/>
      <name val="Calibri"/>
      <family val="2"/>
      <scheme val="minor"/>
    </font>
    <font>
      <sz val="10"/>
      <color indexed="8"/>
      <name val="Arial"/>
      <family val="2"/>
    </font>
    <font>
      <sz val="10"/>
      <name val="Arial"/>
      <family val="2"/>
    </font>
    <font>
      <b/>
      <sz val="9"/>
      <color theme="1"/>
      <name val="Calibri"/>
      <family val="2"/>
      <scheme val="minor"/>
    </font>
    <font>
      <b/>
      <sz val="9"/>
      <color rgb="FFFF0000"/>
      <name val="Calibri"/>
      <family val="2"/>
      <scheme val="minor"/>
    </font>
    <font>
      <sz val="8"/>
      <color theme="1"/>
      <name val="Calibri"/>
      <family val="2"/>
      <scheme val="minor"/>
    </font>
    <font>
      <sz val="8"/>
      <name val="Calibri"/>
      <family val="2"/>
      <scheme val="minor"/>
    </font>
    <font>
      <u/>
      <sz val="8"/>
      <color theme="10"/>
      <name val="Calibri"/>
      <family val="2"/>
      <scheme val="minor"/>
    </font>
    <font>
      <b/>
      <sz val="8"/>
      <name val="Calibri"/>
      <family val="2"/>
      <scheme val="minor"/>
    </font>
    <font>
      <b/>
      <sz val="8"/>
      <color theme="1"/>
      <name val="Calibri"/>
      <family val="2"/>
      <scheme val="minor"/>
    </font>
    <font>
      <b/>
      <sz val="10"/>
      <name val="Calibri"/>
      <family val="2"/>
      <scheme val="minor"/>
    </font>
    <font>
      <sz val="9"/>
      <color indexed="8"/>
      <name val="Calibri"/>
      <family val="2"/>
      <scheme val="minor"/>
    </font>
    <font>
      <b/>
      <sz val="8"/>
      <color theme="0"/>
      <name val="Calibri"/>
      <family val="2"/>
      <scheme val="minor"/>
    </font>
    <font>
      <sz val="8"/>
      <color rgb="FF000000"/>
      <name val="Calibri"/>
      <family val="2"/>
      <scheme val="minor"/>
    </font>
    <font>
      <b/>
      <sz val="9"/>
      <color rgb="FF00B050"/>
      <name val="Calibri"/>
      <family val="2"/>
      <scheme val="minor"/>
    </font>
    <font>
      <b/>
      <u/>
      <sz val="8"/>
      <color theme="1"/>
      <name val="Calibri"/>
      <family val="2"/>
      <scheme val="minor"/>
    </font>
    <font>
      <b/>
      <sz val="16"/>
      <color rgb="FF0070C0"/>
      <name val="Calibri"/>
      <family val="2"/>
      <scheme val="minor"/>
    </font>
    <font>
      <u/>
      <sz val="8"/>
      <color rgb="FF0000FF"/>
      <name val="Calibri"/>
      <family val="2"/>
      <scheme val="minor"/>
    </font>
    <font>
      <b/>
      <sz val="8"/>
      <color theme="3"/>
      <name val="Calibri"/>
      <family val="2"/>
      <scheme val="minor"/>
    </font>
    <font>
      <sz val="9"/>
      <color rgb="FF0070C0"/>
      <name val="Calibri"/>
      <family val="2"/>
      <scheme val="minor"/>
    </font>
    <font>
      <b/>
      <sz val="9"/>
      <color rgb="FF0000FF"/>
      <name val="Calibri"/>
      <family val="2"/>
      <scheme val="minor"/>
    </font>
    <font>
      <b/>
      <sz val="8"/>
      <color rgb="FF0070C0"/>
      <name val="Calibri"/>
      <family val="2"/>
      <scheme val="minor"/>
    </font>
    <font>
      <b/>
      <u/>
      <sz val="8"/>
      <name val="Calibri"/>
      <family val="2"/>
      <scheme val="minor"/>
    </font>
    <font>
      <u/>
      <sz val="8"/>
      <color theme="1"/>
      <name val="Calibri"/>
      <family val="2"/>
      <scheme val="minor"/>
    </font>
    <font>
      <i/>
      <u/>
      <sz val="8"/>
      <name val="Calibri"/>
      <family val="2"/>
      <scheme val="minor"/>
    </font>
    <font>
      <b/>
      <sz val="11"/>
      <name val="Calibri"/>
      <family val="2"/>
      <scheme val="minor"/>
    </font>
    <font>
      <sz val="9"/>
      <name val="Times New Roman"/>
      <family val="1"/>
    </font>
    <font>
      <sz val="9"/>
      <color rgb="FFFF0000"/>
      <name val="Times New Roman"/>
      <family val="1"/>
    </font>
    <font>
      <b/>
      <sz val="9"/>
      <color theme="0"/>
      <name val="Calibri"/>
      <family val="2"/>
      <scheme val="minor"/>
    </font>
    <font>
      <b/>
      <sz val="10"/>
      <color theme="0"/>
      <name val="Calibri"/>
      <family val="2"/>
      <scheme val="minor"/>
    </font>
    <font>
      <b/>
      <sz val="12"/>
      <color theme="0"/>
      <name val="Calibri"/>
      <family val="2"/>
      <scheme val="minor"/>
    </font>
    <font>
      <sz val="8"/>
      <color rgb="FFFF0000"/>
      <name val="Calibri"/>
      <family val="2"/>
      <scheme val="minor"/>
    </font>
    <font>
      <sz val="8"/>
      <color theme="0" tint="-4.9989318521683403E-2"/>
      <name val="Calibri"/>
      <family val="2"/>
      <scheme val="minor"/>
    </font>
    <font>
      <b/>
      <sz val="9"/>
      <color rgb="FF0070C0"/>
      <name val="Calibri"/>
      <family val="2"/>
      <scheme val="minor"/>
    </font>
  </fonts>
  <fills count="13">
    <fill>
      <patternFill patternType="none"/>
    </fill>
    <fill>
      <patternFill patternType="gray125"/>
    </fill>
    <fill>
      <patternFill patternType="solid">
        <fgColor theme="6"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39997558519241921"/>
        <bgColor indexed="64"/>
      </patternFill>
    </fill>
    <fill>
      <patternFill patternType="solid">
        <fgColor theme="6" tint="0.59999389629810485"/>
        <bgColor indexed="0"/>
      </patternFill>
    </fill>
    <fill>
      <patternFill patternType="solid">
        <fgColor theme="6" tint="0.79998168889431442"/>
        <bgColor theme="6" tint="0.79998168889431442"/>
      </patternFill>
    </fill>
    <fill>
      <patternFill patternType="solid">
        <fgColor theme="7"/>
        <bgColor theme="7"/>
      </patternFill>
    </fill>
    <fill>
      <patternFill patternType="solid">
        <fgColor rgb="FF92D050"/>
        <bgColor indexed="64"/>
      </patternFill>
    </fill>
    <fill>
      <patternFill patternType="solid">
        <fgColor theme="9" tint="0.59999389629810485"/>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7" tint="0.39997558519241921"/>
      </top>
      <bottom/>
      <diagonal/>
    </border>
    <border>
      <left/>
      <right/>
      <top style="thin">
        <color theme="7"/>
      </top>
      <bottom/>
      <diagonal/>
    </border>
    <border>
      <left/>
      <right style="thin">
        <color theme="7"/>
      </right>
      <top style="thin">
        <color theme="7"/>
      </top>
      <bottom/>
      <diagonal/>
    </border>
    <border>
      <left style="thin">
        <color theme="7"/>
      </left>
      <right/>
      <top style="thin">
        <color theme="7"/>
      </top>
      <bottom/>
      <diagonal/>
    </border>
    <border>
      <left style="thin">
        <color theme="7"/>
      </left>
      <right/>
      <top style="thin">
        <color theme="7"/>
      </top>
      <bottom style="thin">
        <color theme="7"/>
      </bottom>
      <diagonal/>
    </border>
    <border>
      <left/>
      <right/>
      <top style="thin">
        <color theme="7"/>
      </top>
      <bottom style="thin">
        <color theme="7"/>
      </bottom>
      <diagonal/>
    </border>
    <border>
      <left/>
      <right style="thin">
        <color theme="7"/>
      </right>
      <top style="thin">
        <color theme="7"/>
      </top>
      <bottom style="thin">
        <color theme="7"/>
      </bottom>
      <diagonal/>
    </border>
    <border>
      <left style="thin">
        <color theme="7" tint="0.39997558519241921"/>
      </left>
      <right/>
      <top style="thin">
        <color theme="7" tint="0.39997558519241921"/>
      </top>
      <bottom/>
      <diagonal/>
    </border>
    <border>
      <left style="thin">
        <color theme="7"/>
      </left>
      <right/>
      <top style="thin">
        <color theme="7" tint="0.39997558519241921"/>
      </top>
      <bottom/>
      <diagonal/>
    </border>
    <border>
      <left/>
      <right style="thin">
        <color theme="7" tint="0.39997558519241921"/>
      </right>
      <top style="thin">
        <color theme="7" tint="0.39997558519241921"/>
      </top>
      <bottom/>
      <diagonal/>
    </border>
    <border>
      <left/>
      <right style="thin">
        <color theme="7"/>
      </right>
      <top style="thin">
        <color theme="7" tint="0.39997558519241921"/>
      </top>
      <bottom/>
      <diagonal/>
    </border>
    <border>
      <left style="thin">
        <color theme="6"/>
      </left>
      <right/>
      <top style="thin">
        <color theme="6"/>
      </top>
      <bottom/>
      <diagonal/>
    </border>
    <border>
      <left style="thin">
        <color theme="6"/>
      </left>
      <right/>
      <top style="medium">
        <color theme="6"/>
      </top>
      <bottom/>
      <diagonal/>
    </border>
    <border>
      <left/>
      <right/>
      <top style="thin">
        <color theme="6"/>
      </top>
      <bottom/>
      <diagonal/>
    </border>
    <border>
      <left/>
      <right/>
      <top style="medium">
        <color theme="6"/>
      </top>
      <bottom/>
      <diagonal/>
    </border>
    <border>
      <left style="thin">
        <color theme="6"/>
      </left>
      <right/>
      <top/>
      <bottom/>
      <diagonal/>
    </border>
    <border>
      <left style="thin">
        <color theme="6"/>
      </left>
      <right/>
      <top/>
      <bottom style="medium">
        <color theme="6"/>
      </bottom>
      <diagonal/>
    </border>
  </borders>
  <cellStyleXfs count="4">
    <xf numFmtId="0" fontId="0" fillId="0" borderId="0"/>
    <xf numFmtId="0" fontId="1" fillId="0" borderId="0" applyNumberFormat="0" applyFill="0" applyBorder="0" applyAlignment="0" applyProtection="0"/>
    <xf numFmtId="0" fontId="4" fillId="0" borderId="0"/>
    <xf numFmtId="0" fontId="5" fillId="0" borderId="0"/>
  </cellStyleXfs>
  <cellXfs count="230">
    <xf numFmtId="0" fontId="0" fillId="0" borderId="0" xfId="0"/>
    <xf numFmtId="0" fontId="7" fillId="0" borderId="8" xfId="0" applyFont="1" applyBorder="1" applyAlignment="1" applyProtection="1">
      <alignment horizontal="center" vertical="top"/>
      <protection locked="0"/>
    </xf>
    <xf numFmtId="0" fontId="3" fillId="0" borderId="0" xfId="0" applyFont="1" applyAlignment="1" applyProtection="1">
      <alignment vertical="top"/>
      <protection locked="0"/>
    </xf>
    <xf numFmtId="0" fontId="2" fillId="0" borderId="0" xfId="0" applyFont="1" applyAlignment="1" applyProtection="1">
      <alignment vertical="top"/>
      <protection locked="0"/>
    </xf>
    <xf numFmtId="0" fontId="2" fillId="0" borderId="0" xfId="0" applyFont="1" applyAlignment="1" applyProtection="1">
      <alignment vertical="top"/>
      <protection hidden="1"/>
    </xf>
    <xf numFmtId="0" fontId="8" fillId="0" borderId="0" xfId="0" applyFont="1" applyProtection="1">
      <protection locked="0"/>
    </xf>
    <xf numFmtId="0" fontId="9" fillId="0" borderId="0" xfId="0" applyFont="1" applyAlignment="1" applyProtection="1">
      <alignment vertical="top" wrapText="1"/>
      <protection hidden="1"/>
    </xf>
    <xf numFmtId="0" fontId="8" fillId="0" borderId="0" xfId="0" applyFont="1" applyAlignment="1" applyProtection="1">
      <alignment vertical="top"/>
      <protection hidden="1"/>
    </xf>
    <xf numFmtId="0" fontId="8" fillId="4" borderId="6" xfId="0" applyFont="1" applyFill="1" applyBorder="1" applyAlignment="1" applyProtection="1">
      <alignment vertical="top"/>
      <protection hidden="1"/>
    </xf>
    <xf numFmtId="0" fontId="6" fillId="4" borderId="2" xfId="0" applyFont="1" applyFill="1" applyBorder="1" applyAlignment="1" applyProtection="1">
      <alignment horizontal="center" vertical="top"/>
      <protection hidden="1"/>
    </xf>
    <xf numFmtId="0" fontId="6" fillId="4" borderId="3" xfId="0" applyFont="1" applyFill="1" applyBorder="1" applyAlignment="1" applyProtection="1">
      <alignment horizontal="center" vertical="top"/>
      <protection hidden="1"/>
    </xf>
    <xf numFmtId="0" fontId="17" fillId="4" borderId="7" xfId="0" applyFont="1" applyFill="1" applyBorder="1" applyAlignment="1" applyProtection="1">
      <alignment horizontal="center" vertical="top"/>
      <protection hidden="1"/>
    </xf>
    <xf numFmtId="0" fontId="8" fillId="4" borderId="8" xfId="0" applyFont="1" applyFill="1" applyBorder="1" applyAlignment="1" applyProtection="1">
      <alignment vertical="top"/>
      <protection hidden="1"/>
    </xf>
    <xf numFmtId="0" fontId="8" fillId="4" borderId="7" xfId="0" applyFont="1" applyFill="1" applyBorder="1" applyAlignment="1" applyProtection="1">
      <alignment vertical="top"/>
      <protection hidden="1"/>
    </xf>
    <xf numFmtId="0" fontId="15" fillId="4" borderId="0" xfId="0" applyFont="1" applyFill="1" applyAlignment="1" applyProtection="1">
      <alignment vertical="top"/>
      <protection hidden="1"/>
    </xf>
    <xf numFmtId="0" fontId="2" fillId="0" borderId="0" xfId="0" applyFont="1" applyProtection="1">
      <protection hidden="1"/>
    </xf>
    <xf numFmtId="0" fontId="24" fillId="4" borderId="2" xfId="0" applyFont="1" applyFill="1" applyBorder="1" applyAlignment="1" applyProtection="1">
      <alignment horizontal="center" vertical="top"/>
      <protection hidden="1"/>
    </xf>
    <xf numFmtId="0" fontId="8" fillId="4" borderId="0" xfId="0" applyFont="1" applyFill="1" applyAlignment="1" applyProtection="1">
      <alignment vertical="top" wrapText="1"/>
      <protection hidden="1"/>
    </xf>
    <xf numFmtId="0" fontId="8" fillId="4" borderId="5" xfId="0" applyFont="1" applyFill="1" applyBorder="1" applyAlignment="1" applyProtection="1">
      <alignment vertical="top"/>
      <protection hidden="1"/>
    </xf>
    <xf numFmtId="0" fontId="24" fillId="4" borderId="0" xfId="0" applyFont="1" applyFill="1" applyAlignment="1" applyProtection="1">
      <alignment horizontal="center" vertical="top"/>
      <protection hidden="1"/>
    </xf>
    <xf numFmtId="0" fontId="8" fillId="4" borderId="0" xfId="0" applyFont="1" applyFill="1" applyAlignment="1" applyProtection="1">
      <alignment horizontal="center" vertical="top"/>
      <protection hidden="1"/>
    </xf>
    <xf numFmtId="49" fontId="8" fillId="4" borderId="0" xfId="0" applyNumberFormat="1" applyFont="1" applyFill="1" applyAlignment="1" applyProtection="1">
      <alignment vertical="top"/>
      <protection hidden="1"/>
    </xf>
    <xf numFmtId="0" fontId="8" fillId="4" borderId="7" xfId="0" applyFont="1" applyFill="1" applyBorder="1" applyAlignment="1" applyProtection="1">
      <alignment horizontal="center" vertical="top"/>
      <protection hidden="1"/>
    </xf>
    <xf numFmtId="0" fontId="27" fillId="4" borderId="6" xfId="0" applyFont="1" applyFill="1" applyBorder="1" applyAlignment="1" applyProtection="1">
      <alignment vertical="top"/>
      <protection hidden="1"/>
    </xf>
    <xf numFmtId="0" fontId="9" fillId="0" borderId="0" xfId="0" applyFont="1" applyAlignment="1" applyProtection="1">
      <alignment vertical="top"/>
      <protection locked="0"/>
    </xf>
    <xf numFmtId="0" fontId="8" fillId="0" borderId="0" xfId="0" applyFont="1" applyAlignment="1" applyProtection="1">
      <alignment vertical="top"/>
      <protection locked="0"/>
    </xf>
    <xf numFmtId="0" fontId="9" fillId="0" borderId="0" xfId="0" applyFont="1" applyAlignment="1" applyProtection="1">
      <alignment vertical="center" wrapText="1"/>
      <protection hidden="1"/>
    </xf>
    <xf numFmtId="0" fontId="25" fillId="0" borderId="0" xfId="0" applyFont="1" applyAlignment="1" applyProtection="1">
      <alignment horizontal="center" vertical="top"/>
      <protection hidden="1"/>
    </xf>
    <xf numFmtId="0" fontId="9" fillId="0" borderId="0" xfId="3" applyFont="1" applyAlignment="1" applyProtection="1">
      <alignment vertical="top"/>
      <protection hidden="1"/>
    </xf>
    <xf numFmtId="0" fontId="9" fillId="0" borderId="0" xfId="3" applyFont="1" applyAlignment="1" applyProtection="1">
      <alignment vertical="top" wrapText="1"/>
      <protection hidden="1"/>
    </xf>
    <xf numFmtId="0" fontId="9" fillId="0" borderId="0" xfId="0" applyFont="1" applyAlignment="1" applyProtection="1">
      <alignment horizontal="center" vertical="top" wrapText="1"/>
      <protection hidden="1"/>
    </xf>
    <xf numFmtId="0" fontId="11" fillId="6" borderId="13" xfId="0" applyFont="1" applyFill="1" applyBorder="1" applyAlignment="1" applyProtection="1">
      <alignment vertical="top" wrapText="1"/>
      <protection hidden="1"/>
    </xf>
    <xf numFmtId="0" fontId="11" fillId="6" borderId="13" xfId="0" applyFont="1" applyFill="1" applyBorder="1" applyAlignment="1" applyProtection="1">
      <alignment horizontal="center" vertical="top" wrapText="1"/>
      <protection hidden="1"/>
    </xf>
    <xf numFmtId="0" fontId="25" fillId="0" borderId="0" xfId="0" applyFont="1" applyAlignment="1" applyProtection="1">
      <alignment horizontal="left" vertical="top"/>
      <protection hidden="1"/>
    </xf>
    <xf numFmtId="0" fontId="9" fillId="0" borderId="0" xfId="0" applyFont="1" applyAlignment="1" applyProtection="1">
      <alignment horizontal="left" vertical="top" wrapText="1"/>
      <protection hidden="1"/>
    </xf>
    <xf numFmtId="0" fontId="11" fillId="6" borderId="13" xfId="0" applyFont="1" applyFill="1" applyBorder="1" applyAlignment="1" applyProtection="1">
      <alignment horizontal="left" vertical="top" wrapText="1"/>
      <protection hidden="1"/>
    </xf>
    <xf numFmtId="0" fontId="8" fillId="0" borderId="0" xfId="0" applyFont="1" applyAlignment="1" applyProtection="1">
      <alignment horizontal="center" vertical="top"/>
      <protection hidden="1"/>
    </xf>
    <xf numFmtId="164" fontId="9" fillId="4" borderId="0" xfId="0" applyNumberFormat="1" applyFont="1" applyFill="1" applyAlignment="1" applyProtection="1">
      <alignment vertical="center"/>
      <protection hidden="1"/>
    </xf>
    <xf numFmtId="0" fontId="2" fillId="0" borderId="0" xfId="0" applyFont="1" applyAlignment="1">
      <alignment vertical="top" wrapText="1"/>
    </xf>
    <xf numFmtId="0" fontId="3" fillId="0" borderId="0" xfId="0" applyFont="1" applyAlignment="1" applyProtection="1">
      <alignment vertical="top"/>
      <protection hidden="1"/>
    </xf>
    <xf numFmtId="0" fontId="29" fillId="0" borderId="0" xfId="3" applyFont="1" applyAlignment="1" applyProtection="1">
      <alignment vertical="top"/>
      <protection hidden="1"/>
    </xf>
    <xf numFmtId="0" fontId="30" fillId="0" borderId="0" xfId="3" applyFont="1" applyAlignment="1" applyProtection="1">
      <alignment vertical="top"/>
      <protection hidden="1"/>
    </xf>
    <xf numFmtId="0" fontId="31" fillId="0" borderId="0" xfId="0" applyFont="1" applyAlignment="1" applyProtection="1">
      <alignment vertical="top" wrapText="1"/>
      <protection hidden="1"/>
    </xf>
    <xf numFmtId="0" fontId="10" fillId="4" borderId="4" xfId="1" applyFont="1" applyFill="1" applyBorder="1" applyAlignment="1" applyProtection="1">
      <alignment horizontal="right" vertical="top"/>
      <protection hidden="1"/>
    </xf>
    <xf numFmtId="0" fontId="15" fillId="10" borderId="19" xfId="0" applyFont="1" applyFill="1" applyBorder="1" applyAlignment="1">
      <alignment vertical="top" wrapText="1"/>
    </xf>
    <xf numFmtId="0" fontId="15" fillId="10" borderId="17" xfId="0" applyFont="1" applyFill="1" applyBorder="1" applyAlignment="1">
      <alignment vertical="top" wrapText="1"/>
    </xf>
    <xf numFmtId="0" fontId="15" fillId="10" borderId="16" xfId="0" applyFont="1" applyFill="1" applyBorder="1" applyAlignment="1">
      <alignment vertical="top" wrapText="1"/>
    </xf>
    <xf numFmtId="0" fontId="15" fillId="10" borderId="18" xfId="0" applyFont="1" applyFill="1" applyBorder="1" applyAlignment="1">
      <alignment vertical="top" wrapText="1"/>
    </xf>
    <xf numFmtId="0" fontId="8" fillId="4" borderId="0" xfId="0" applyFont="1" applyFill="1" applyAlignment="1" applyProtection="1">
      <alignment vertical="top"/>
      <protection hidden="1"/>
    </xf>
    <xf numFmtId="0" fontId="26" fillId="4" borderId="4" xfId="0" applyFont="1" applyFill="1" applyBorder="1" applyProtection="1">
      <protection hidden="1"/>
    </xf>
    <xf numFmtId="0" fontId="26" fillId="4" borderId="0" xfId="0" applyFont="1" applyFill="1" applyProtection="1">
      <protection hidden="1"/>
    </xf>
    <xf numFmtId="0" fontId="34" fillId="0" borderId="0" xfId="0" applyFont="1" applyAlignment="1" applyProtection="1">
      <alignment vertical="top"/>
      <protection hidden="1"/>
    </xf>
    <xf numFmtId="0" fontId="9" fillId="0" borderId="10" xfId="0" applyFont="1" applyBorder="1" applyAlignment="1" applyProtection="1">
      <alignment horizontal="left" vertical="top" wrapText="1"/>
      <protection hidden="1"/>
    </xf>
    <xf numFmtId="0" fontId="9" fillId="0" borderId="10" xfId="0" applyFont="1" applyBorder="1" applyAlignment="1" applyProtection="1">
      <alignment horizontal="center" vertical="top" wrapText="1"/>
      <protection hidden="1"/>
    </xf>
    <xf numFmtId="0" fontId="9" fillId="0" borderId="10" xfId="0" applyFont="1" applyBorder="1" applyAlignment="1" applyProtection="1">
      <alignment vertical="top" wrapText="1"/>
      <protection hidden="1"/>
    </xf>
    <xf numFmtId="0" fontId="8" fillId="0" borderId="10" xfId="0" applyFont="1" applyBorder="1" applyAlignment="1" applyProtection="1">
      <alignment horizontal="left" vertical="top" wrapText="1"/>
      <protection hidden="1"/>
    </xf>
    <xf numFmtId="0" fontId="8" fillId="0" borderId="10" xfId="0" applyFont="1" applyBorder="1" applyAlignment="1" applyProtection="1">
      <alignment horizontal="center" vertical="top" wrapText="1"/>
      <protection hidden="1"/>
    </xf>
    <xf numFmtId="0" fontId="8" fillId="0" borderId="10" xfId="0" applyFont="1" applyBorder="1" applyAlignment="1" applyProtection="1">
      <alignment vertical="top" wrapText="1"/>
      <protection hidden="1"/>
    </xf>
    <xf numFmtId="0" fontId="8" fillId="4" borderId="10" xfId="0" applyFont="1" applyFill="1" applyBorder="1" applyAlignment="1" applyProtection="1">
      <alignment horizontal="left" vertical="top" wrapText="1" shrinkToFit="1"/>
      <protection hidden="1"/>
    </xf>
    <xf numFmtId="0" fontId="14" fillId="8" borderId="1" xfId="2" applyFont="1" applyFill="1" applyBorder="1" applyProtection="1">
      <protection hidden="1"/>
    </xf>
    <xf numFmtId="0" fontId="14" fillId="8" borderId="2" xfId="2" applyFont="1" applyFill="1" applyBorder="1" applyProtection="1">
      <protection hidden="1"/>
    </xf>
    <xf numFmtId="0" fontId="14" fillId="8" borderId="3" xfId="2" applyFont="1" applyFill="1" applyBorder="1" applyProtection="1">
      <protection hidden="1"/>
    </xf>
    <xf numFmtId="0" fontId="8" fillId="0" borderId="17" xfId="0" applyFont="1" applyBorder="1" applyAlignment="1">
      <alignment vertical="top" wrapText="1"/>
    </xf>
    <xf numFmtId="0" fontId="6" fillId="0" borderId="0" xfId="0" applyFont="1" applyAlignment="1" applyProtection="1">
      <alignment horizontal="center" vertical="top"/>
      <protection hidden="1"/>
    </xf>
    <xf numFmtId="0" fontId="8" fillId="0" borderId="19" xfId="0" applyFont="1" applyBorder="1" applyAlignment="1">
      <alignment vertical="top" wrapText="1"/>
    </xf>
    <xf numFmtId="0" fontId="8" fillId="0" borderId="18" xfId="0" applyFont="1" applyBorder="1" applyAlignment="1">
      <alignment vertical="top" wrapText="1"/>
    </xf>
    <xf numFmtId="0" fontId="9" fillId="0" borderId="19" xfId="0" applyFont="1" applyBorder="1" applyAlignment="1">
      <alignment vertical="top" wrapText="1"/>
    </xf>
    <xf numFmtId="0" fontId="9" fillId="0" borderId="17" xfId="0" applyFont="1" applyBorder="1" applyAlignment="1">
      <alignment vertical="top" wrapText="1"/>
    </xf>
    <xf numFmtId="0" fontId="9" fillId="0" borderId="18" xfId="0" applyFont="1" applyBorder="1" applyAlignment="1">
      <alignment vertical="top" wrapText="1"/>
    </xf>
    <xf numFmtId="0" fontId="9" fillId="0" borderId="19" xfId="0" applyFont="1" applyBorder="1" applyAlignment="1">
      <alignment vertical="top" wrapText="1" shrinkToFit="1"/>
    </xf>
    <xf numFmtId="0" fontId="9" fillId="0" borderId="24" xfId="0" applyFont="1" applyBorder="1" applyAlignment="1">
      <alignment vertical="top" wrapText="1" shrinkToFit="1"/>
    </xf>
    <xf numFmtId="0" fontId="8" fillId="0" borderId="16" xfId="0" applyFont="1" applyBorder="1" applyAlignment="1">
      <alignment vertical="top" wrapText="1"/>
    </xf>
    <xf numFmtId="0" fontId="9" fillId="0" borderId="16" xfId="0" applyFont="1" applyBorder="1" applyAlignment="1">
      <alignment vertical="top" wrapText="1"/>
    </xf>
    <xf numFmtId="0" fontId="8" fillId="0" borderId="23" xfId="0" applyFont="1" applyBorder="1" applyAlignment="1">
      <alignment vertical="top" wrapText="1" shrinkToFit="1"/>
    </xf>
    <xf numFmtId="0" fontId="8" fillId="0" borderId="25" xfId="0" applyFont="1" applyBorder="1" applyAlignment="1">
      <alignment vertical="top" wrapText="1"/>
    </xf>
    <xf numFmtId="0" fontId="8" fillId="0" borderId="23" xfId="0" applyFont="1" applyBorder="1" applyAlignment="1">
      <alignment vertical="top" wrapText="1"/>
    </xf>
    <xf numFmtId="0" fontId="8" fillId="0" borderId="24" xfId="0" applyFont="1" applyBorder="1" applyAlignment="1">
      <alignment vertical="top" wrapText="1"/>
    </xf>
    <xf numFmtId="0" fontId="8" fillId="0" borderId="26" xfId="0" applyFont="1" applyBorder="1" applyAlignment="1">
      <alignment vertical="top" wrapText="1"/>
    </xf>
    <xf numFmtId="0" fontId="8" fillId="0" borderId="0" xfId="0" applyFont="1" applyAlignment="1">
      <alignment vertical="top" wrapText="1"/>
    </xf>
    <xf numFmtId="0" fontId="8" fillId="0" borderId="20" xfId="0" applyFont="1" applyBorder="1" applyAlignment="1">
      <alignment vertical="top" wrapText="1"/>
    </xf>
    <xf numFmtId="0" fontId="8" fillId="0" borderId="21" xfId="0" applyFont="1" applyBorder="1" applyAlignment="1">
      <alignment vertical="top" wrapText="1"/>
    </xf>
    <xf numFmtId="0" fontId="8" fillId="0" borderId="22" xfId="0" applyFont="1" applyBorder="1" applyAlignment="1">
      <alignment vertical="top" wrapText="1"/>
    </xf>
    <xf numFmtId="0" fontId="35" fillId="0" borderId="0" xfId="0" applyFont="1" applyAlignment="1" applyProtection="1">
      <alignment vertical="top"/>
      <protection hidden="1"/>
    </xf>
    <xf numFmtId="14" fontId="8" fillId="0" borderId="0" xfId="0" applyNumberFormat="1" applyFont="1" applyAlignment="1" applyProtection="1">
      <alignment horizontal="left" vertical="top"/>
      <protection locked="0"/>
    </xf>
    <xf numFmtId="0" fontId="26" fillId="4" borderId="13" xfId="0" applyFont="1" applyFill="1" applyBorder="1" applyAlignment="1" applyProtection="1">
      <alignment vertical="top"/>
      <protection hidden="1"/>
    </xf>
    <xf numFmtId="0" fontId="26" fillId="4" borderId="14" xfId="0" applyFont="1" applyFill="1" applyBorder="1" applyAlignment="1" applyProtection="1">
      <alignment vertical="top"/>
      <protection hidden="1"/>
    </xf>
    <xf numFmtId="0" fontId="8" fillId="4" borderId="14" xfId="0" applyFont="1" applyFill="1" applyBorder="1" applyAlignment="1" applyProtection="1">
      <alignment vertical="top"/>
      <protection hidden="1"/>
    </xf>
    <xf numFmtId="0" fontId="8" fillId="4" borderId="15" xfId="0" applyFont="1" applyFill="1" applyBorder="1" applyAlignment="1" applyProtection="1">
      <alignment vertical="top"/>
      <protection hidden="1"/>
    </xf>
    <xf numFmtId="0" fontId="8" fillId="0" borderId="0" xfId="0" applyFont="1" applyAlignment="1" applyProtection="1">
      <alignment horizontal="left" vertical="top"/>
      <protection locked="0"/>
    </xf>
    <xf numFmtId="0" fontId="8" fillId="4" borderId="15" xfId="0" applyFont="1" applyFill="1" applyBorder="1" applyAlignment="1" applyProtection="1">
      <alignment vertical="top" wrapText="1" shrinkToFit="1"/>
      <protection hidden="1"/>
    </xf>
    <xf numFmtId="0" fontId="12" fillId="11" borderId="10" xfId="0" applyFont="1" applyFill="1" applyBorder="1" applyAlignment="1" applyProtection="1">
      <alignment vertical="top"/>
      <protection hidden="1"/>
    </xf>
    <xf numFmtId="0" fontId="8" fillId="3" borderId="0" xfId="0" applyFont="1" applyFill="1" applyAlignment="1" applyProtection="1">
      <alignment vertical="top"/>
      <protection locked="0"/>
    </xf>
    <xf numFmtId="0" fontId="8" fillId="12" borderId="15" xfId="0" applyFont="1" applyFill="1" applyBorder="1" applyAlignment="1" applyProtection="1">
      <alignment vertical="top" wrapText="1" shrinkToFit="1"/>
      <protection hidden="1"/>
    </xf>
    <xf numFmtId="0" fontId="8" fillId="11" borderId="15" xfId="0" applyFont="1" applyFill="1" applyBorder="1" applyAlignment="1" applyProtection="1">
      <alignment vertical="top" wrapText="1" shrinkToFit="1"/>
      <protection hidden="1"/>
    </xf>
    <xf numFmtId="0" fontId="11" fillId="0" borderId="1" xfId="0" applyFont="1" applyBorder="1" applyAlignment="1" applyProtection="1">
      <alignment vertical="center" wrapText="1"/>
      <protection hidden="1"/>
    </xf>
    <xf numFmtId="0" fontId="11" fillId="0" borderId="2" xfId="0" applyFont="1" applyBorder="1" applyAlignment="1" applyProtection="1">
      <alignment vertical="center" wrapText="1"/>
      <protection hidden="1"/>
    </xf>
    <xf numFmtId="0" fontId="11" fillId="0" borderId="6" xfId="0" applyFont="1" applyBorder="1" applyAlignment="1" applyProtection="1">
      <alignment vertical="center" wrapText="1"/>
      <protection hidden="1"/>
    </xf>
    <xf numFmtId="0" fontId="11" fillId="0" borderId="7" xfId="0" applyFont="1" applyBorder="1" applyAlignment="1" applyProtection="1">
      <alignment vertical="center" wrapText="1"/>
      <protection hidden="1"/>
    </xf>
    <xf numFmtId="0" fontId="8" fillId="12" borderId="10" xfId="0" applyFont="1" applyFill="1" applyBorder="1" applyAlignment="1" applyProtection="1">
      <alignment horizontal="left" vertical="top" wrapText="1" shrinkToFit="1"/>
      <protection hidden="1"/>
    </xf>
    <xf numFmtId="0" fontId="8" fillId="11" borderId="10" xfId="0" applyFont="1" applyFill="1" applyBorder="1" applyAlignment="1" applyProtection="1">
      <alignment horizontal="left" vertical="top" wrapText="1" shrinkToFit="1"/>
      <protection hidden="1"/>
    </xf>
    <xf numFmtId="0" fontId="13" fillId="0" borderId="0" xfId="0" applyFont="1" applyAlignment="1" applyProtection="1">
      <alignment vertical="top" wrapText="1"/>
      <protection hidden="1"/>
    </xf>
    <xf numFmtId="0" fontId="8" fillId="4" borderId="4" xfId="0" applyFont="1" applyFill="1" applyBorder="1" applyAlignment="1" applyProtection="1">
      <alignment horizontal="right" vertical="top"/>
      <protection hidden="1"/>
    </xf>
    <xf numFmtId="0" fontId="8" fillId="4" borderId="0" xfId="0" applyFont="1" applyFill="1" applyAlignment="1" applyProtection="1">
      <alignment horizontal="right" vertical="top"/>
      <protection hidden="1"/>
    </xf>
    <xf numFmtId="49" fontId="8" fillId="0" borderId="0" xfId="0" applyNumberFormat="1" applyFont="1" applyAlignment="1" applyProtection="1">
      <alignment vertical="top"/>
      <protection locked="0"/>
    </xf>
    <xf numFmtId="0" fontId="13" fillId="0" borderId="0" xfId="0" applyFont="1" applyAlignment="1" applyProtection="1">
      <alignment vertical="top"/>
      <protection hidden="1"/>
    </xf>
    <xf numFmtId="0" fontId="2" fillId="0" borderId="1" xfId="0" applyFont="1" applyBorder="1" applyProtection="1">
      <protection hidden="1"/>
    </xf>
    <xf numFmtId="0" fontId="2" fillId="0" borderId="2" xfId="0" applyFont="1" applyBorder="1" applyProtection="1">
      <protection hidden="1"/>
    </xf>
    <xf numFmtId="0" fontId="36" fillId="0" borderId="2" xfId="0" applyFont="1" applyBorder="1" applyProtection="1">
      <protection hidden="1"/>
    </xf>
    <xf numFmtId="0" fontId="2" fillId="0" borderId="3" xfId="0" applyFont="1" applyBorder="1" applyProtection="1">
      <protection hidden="1"/>
    </xf>
    <xf numFmtId="0" fontId="2" fillId="0" borderId="4" xfId="0" applyFont="1" applyBorder="1" applyProtection="1">
      <protection hidden="1"/>
    </xf>
    <xf numFmtId="0" fontId="36" fillId="0" borderId="0" xfId="0" applyFont="1" applyProtection="1">
      <protection hidden="1"/>
    </xf>
    <xf numFmtId="0" fontId="2" fillId="0" borderId="5" xfId="0" applyFont="1" applyBorder="1" applyProtection="1">
      <protection hidden="1"/>
    </xf>
    <xf numFmtId="0" fontId="3" fillId="0" borderId="4" xfId="0" applyFont="1" applyBorder="1" applyProtection="1">
      <protection hidden="1"/>
    </xf>
    <xf numFmtId="0" fontId="3" fillId="0" borderId="0" xfId="0" applyFont="1" applyProtection="1">
      <protection hidden="1"/>
    </xf>
    <xf numFmtId="0" fontId="3" fillId="0" borderId="1" xfId="0" applyFont="1" applyBorder="1" applyProtection="1">
      <protection hidden="1"/>
    </xf>
    <xf numFmtId="0" fontId="3" fillId="0" borderId="2" xfId="0" applyFont="1" applyBorder="1" applyProtection="1">
      <protection hidden="1"/>
    </xf>
    <xf numFmtId="0" fontId="22" fillId="0" borderId="2" xfId="0" applyFont="1" applyBorder="1" applyProtection="1">
      <protection hidden="1"/>
    </xf>
    <xf numFmtId="0" fontId="22" fillId="0" borderId="0" xfId="0" applyFont="1" applyProtection="1">
      <protection hidden="1"/>
    </xf>
    <xf numFmtId="0" fontId="3" fillId="0" borderId="6" xfId="0" applyFont="1" applyBorder="1" applyProtection="1">
      <protection hidden="1"/>
    </xf>
    <xf numFmtId="0" fontId="3" fillId="0" borderId="7" xfId="0" applyFont="1" applyBorder="1" applyProtection="1">
      <protection hidden="1"/>
    </xf>
    <xf numFmtId="0" fontId="22" fillId="0" borderId="7" xfId="0" applyFont="1" applyBorder="1" applyProtection="1">
      <protection hidden="1"/>
    </xf>
    <xf numFmtId="0" fontId="2" fillId="0" borderId="8" xfId="0" applyFont="1" applyBorder="1" applyProtection="1">
      <protection hidden="1"/>
    </xf>
    <xf numFmtId="0" fontId="2" fillId="0" borderId="6" xfId="0" applyFont="1" applyBorder="1" applyProtection="1">
      <protection hidden="1"/>
    </xf>
    <xf numFmtId="0" fontId="2" fillId="0" borderId="7" xfId="0" applyFont="1" applyBorder="1" applyProtection="1">
      <protection hidden="1"/>
    </xf>
    <xf numFmtId="0" fontId="8" fillId="0" borderId="0" xfId="0" applyFont="1" applyProtection="1">
      <protection hidden="1"/>
    </xf>
    <xf numFmtId="0" fontId="8" fillId="0" borderId="8" xfId="0" applyFont="1" applyBorder="1" applyAlignment="1" applyProtection="1">
      <alignment vertical="center" wrapText="1"/>
      <protection hidden="1"/>
    </xf>
    <xf numFmtId="0" fontId="12" fillId="0" borderId="0" xfId="0" applyFont="1" applyAlignment="1" applyProtection="1">
      <alignment vertical="top"/>
      <protection hidden="1"/>
    </xf>
    <xf numFmtId="0" fontId="8" fillId="0" borderId="0" xfId="0" applyFont="1" applyAlignment="1" applyProtection="1">
      <alignment horizontal="left"/>
      <protection hidden="1"/>
    </xf>
    <xf numFmtId="0" fontId="7" fillId="0" borderId="0" xfId="0" applyFont="1" applyAlignment="1" applyProtection="1">
      <alignment horizontal="center" vertical="top"/>
      <protection hidden="1"/>
    </xf>
    <xf numFmtId="0" fontId="8" fillId="0" borderId="0" xfId="0" applyFont="1" applyAlignment="1" applyProtection="1">
      <alignment vertical="top" wrapText="1"/>
      <protection hidden="1"/>
    </xf>
    <xf numFmtId="0" fontId="11" fillId="4" borderId="0" xfId="0" applyFont="1" applyFill="1" applyAlignment="1" applyProtection="1">
      <alignment vertical="top"/>
      <protection hidden="1"/>
    </xf>
    <xf numFmtId="0" fontId="11" fillId="4" borderId="31" xfId="0" applyFont="1" applyFill="1" applyBorder="1" applyAlignment="1" applyProtection="1">
      <alignment vertical="top"/>
      <protection hidden="1"/>
    </xf>
    <xf numFmtId="0" fontId="11" fillId="12" borderId="31" xfId="0" applyFont="1" applyFill="1" applyBorder="1" applyAlignment="1" applyProtection="1">
      <alignment vertical="top"/>
      <protection hidden="1"/>
    </xf>
    <xf numFmtId="0" fontId="11" fillId="11" borderId="32" xfId="0" applyFont="1" applyFill="1" applyBorder="1" applyAlignment="1" applyProtection="1">
      <alignment horizontal="left" vertical="top"/>
      <protection hidden="1"/>
    </xf>
    <xf numFmtId="49" fontId="9" fillId="9" borderId="30" xfId="0" applyNumberFormat="1" applyFont="1" applyFill="1" applyBorder="1" applyAlignment="1" applyProtection="1">
      <alignment vertical="top" shrinkToFit="1"/>
      <protection locked="0"/>
    </xf>
    <xf numFmtId="49" fontId="9" fillId="9" borderId="28" xfId="0" applyNumberFormat="1" applyFont="1" applyFill="1" applyBorder="1" applyAlignment="1" applyProtection="1">
      <alignment vertical="top" shrinkToFit="1"/>
      <protection locked="0"/>
    </xf>
    <xf numFmtId="1" fontId="9" fillId="9" borderId="28" xfId="0" applyNumberFormat="1" applyFont="1" applyFill="1" applyBorder="1" applyAlignment="1" applyProtection="1">
      <alignment vertical="top" shrinkToFit="1"/>
      <protection locked="0"/>
    </xf>
    <xf numFmtId="14" fontId="9" fillId="9" borderId="28" xfId="0" applyNumberFormat="1" applyFont="1" applyFill="1" applyBorder="1" applyAlignment="1" applyProtection="1">
      <alignment vertical="top" shrinkToFit="1"/>
      <protection locked="0"/>
    </xf>
    <xf numFmtId="49" fontId="9" fillId="0" borderId="29" xfId="0" applyNumberFormat="1" applyFont="1" applyBorder="1" applyAlignment="1" applyProtection="1">
      <alignment vertical="top" shrinkToFit="1"/>
      <protection locked="0"/>
    </xf>
    <xf numFmtId="49" fontId="9" fillId="0" borderId="27" xfId="0" applyNumberFormat="1" applyFont="1" applyBorder="1" applyAlignment="1" applyProtection="1">
      <alignment vertical="top" shrinkToFit="1"/>
      <protection locked="0"/>
    </xf>
    <xf numFmtId="1" fontId="9" fillId="0" borderId="27" xfId="0" applyNumberFormat="1" applyFont="1" applyBorder="1" applyAlignment="1" applyProtection="1">
      <alignment vertical="top" shrinkToFit="1"/>
      <protection locked="0"/>
    </xf>
    <xf numFmtId="14" fontId="9" fillId="0" borderId="27" xfId="0" applyNumberFormat="1" applyFont="1" applyBorder="1" applyAlignment="1" applyProtection="1">
      <alignment vertical="top" shrinkToFit="1"/>
      <protection locked="0"/>
    </xf>
    <xf numFmtId="49" fontId="9" fillId="9" borderId="29" xfId="0" applyNumberFormat="1" applyFont="1" applyFill="1" applyBorder="1" applyAlignment="1" applyProtection="1">
      <alignment vertical="top" shrinkToFit="1"/>
      <protection locked="0"/>
    </xf>
    <xf numFmtId="49" fontId="9" fillId="9" borderId="27" xfId="0" applyNumberFormat="1" applyFont="1" applyFill="1" applyBorder="1" applyAlignment="1" applyProtection="1">
      <alignment vertical="top" shrinkToFit="1"/>
      <protection locked="0"/>
    </xf>
    <xf numFmtId="1" fontId="9" fillId="9" borderId="27" xfId="0" applyNumberFormat="1" applyFont="1" applyFill="1" applyBorder="1" applyAlignment="1" applyProtection="1">
      <alignment vertical="top" shrinkToFit="1"/>
      <protection locked="0"/>
    </xf>
    <xf numFmtId="14" fontId="9" fillId="9" borderId="27" xfId="0" applyNumberFormat="1" applyFont="1" applyFill="1" applyBorder="1" applyAlignment="1" applyProtection="1">
      <alignment vertical="top" shrinkToFit="1"/>
      <protection locked="0"/>
    </xf>
    <xf numFmtId="49" fontId="8" fillId="0" borderId="29" xfId="0" applyNumberFormat="1" applyFont="1" applyBorder="1" applyAlignment="1" applyProtection="1">
      <alignment shrinkToFit="1"/>
      <protection locked="0"/>
    </xf>
    <xf numFmtId="49" fontId="8" fillId="0" borderId="27" xfId="0" applyNumberFormat="1" applyFont="1" applyBorder="1" applyAlignment="1" applyProtection="1">
      <alignment shrinkToFit="1"/>
      <protection locked="0"/>
    </xf>
    <xf numFmtId="1" fontId="8" fillId="0" borderId="27" xfId="0" applyNumberFormat="1" applyFont="1" applyBorder="1" applyAlignment="1" applyProtection="1">
      <alignment shrinkToFit="1"/>
      <protection locked="0"/>
    </xf>
    <xf numFmtId="14" fontId="8" fillId="0" borderId="27" xfId="0" applyNumberFormat="1" applyFont="1" applyBorder="1" applyAlignment="1" applyProtection="1">
      <alignment shrinkToFit="1"/>
      <protection locked="0"/>
    </xf>
    <xf numFmtId="1" fontId="8" fillId="0" borderId="27" xfId="0" applyNumberFormat="1" applyFont="1" applyBorder="1" applyProtection="1">
      <protection locked="0"/>
    </xf>
    <xf numFmtId="49" fontId="8" fillId="0" borderId="27" xfId="0" applyNumberFormat="1" applyFont="1" applyBorder="1" applyProtection="1">
      <protection locked="0"/>
    </xf>
    <xf numFmtId="49" fontId="8" fillId="9" borderId="29" xfId="0" applyNumberFormat="1" applyFont="1" applyFill="1" applyBorder="1" applyAlignment="1" applyProtection="1">
      <alignment shrinkToFit="1"/>
      <protection locked="0"/>
    </xf>
    <xf numFmtId="49" fontId="8" fillId="9" borderId="27" xfId="0" applyNumberFormat="1" applyFont="1" applyFill="1" applyBorder="1" applyAlignment="1" applyProtection="1">
      <alignment shrinkToFit="1"/>
      <protection locked="0"/>
    </xf>
    <xf numFmtId="1" fontId="8" fillId="9" borderId="27" xfId="0" applyNumberFormat="1" applyFont="1" applyFill="1" applyBorder="1" applyAlignment="1" applyProtection="1">
      <alignment shrinkToFit="1"/>
      <protection locked="0"/>
    </xf>
    <xf numFmtId="14" fontId="8" fillId="9" borderId="27" xfId="0" applyNumberFormat="1" applyFont="1" applyFill="1" applyBorder="1" applyAlignment="1" applyProtection="1">
      <alignment shrinkToFit="1"/>
      <protection locked="0"/>
    </xf>
    <xf numFmtId="1" fontId="8" fillId="9" borderId="27" xfId="0" applyNumberFormat="1" applyFont="1" applyFill="1" applyBorder="1" applyProtection="1">
      <protection locked="0"/>
    </xf>
    <xf numFmtId="49" fontId="8" fillId="9" borderId="27" xfId="0" applyNumberFormat="1" applyFont="1" applyFill="1" applyBorder="1" applyProtection="1">
      <protection locked="0"/>
    </xf>
    <xf numFmtId="0" fontId="8" fillId="0" borderId="17" xfId="0" applyFont="1" applyBorder="1" applyAlignment="1">
      <alignment wrapText="1"/>
    </xf>
    <xf numFmtId="0" fontId="8" fillId="0" borderId="18" xfId="0" applyFont="1" applyBorder="1" applyAlignment="1">
      <alignment wrapText="1"/>
    </xf>
    <xf numFmtId="0" fontId="16" fillId="0" borderId="17" xfId="0" applyFont="1" applyBorder="1" applyAlignment="1">
      <alignment vertical="top" wrapText="1"/>
    </xf>
    <xf numFmtId="0" fontId="16" fillId="0" borderId="18" xfId="0" applyFont="1" applyBorder="1" applyAlignment="1">
      <alignment vertical="top" wrapText="1"/>
    </xf>
    <xf numFmtId="0" fontId="16" fillId="0" borderId="0" xfId="0" applyFont="1" applyAlignment="1">
      <alignment vertical="top" wrapText="1"/>
    </xf>
    <xf numFmtId="0" fontId="10" fillId="0" borderId="9" xfId="1" applyFont="1" applyFill="1" applyBorder="1" applyAlignment="1" applyProtection="1">
      <alignment horizontal="left" vertical="top" wrapText="1"/>
      <protection hidden="1"/>
    </xf>
    <xf numFmtId="0" fontId="8" fillId="0" borderId="9" xfId="0" applyFont="1" applyBorder="1" applyAlignment="1" applyProtection="1">
      <alignment horizontal="left" vertical="top" wrapText="1"/>
      <protection hidden="1"/>
    </xf>
    <xf numFmtId="0" fontId="8" fillId="0" borderId="7" xfId="0" applyFont="1" applyBorder="1" applyAlignment="1" applyProtection="1">
      <alignment horizontal="left" vertical="top" wrapText="1"/>
      <protection hidden="1"/>
    </xf>
    <xf numFmtId="0" fontId="8" fillId="0" borderId="10" xfId="0" applyFont="1" applyBorder="1" applyAlignment="1" applyProtection="1">
      <alignment vertical="center" wrapText="1"/>
      <protection hidden="1"/>
    </xf>
    <xf numFmtId="0" fontId="8" fillId="0" borderId="3" xfId="0" applyFont="1" applyBorder="1" applyAlignment="1" applyProtection="1">
      <alignment vertical="center" wrapText="1"/>
      <protection hidden="1"/>
    </xf>
    <xf numFmtId="0" fontId="8" fillId="4" borderId="4" xfId="0" applyFont="1" applyFill="1" applyBorder="1" applyAlignment="1" applyProtection="1">
      <alignment horizontal="right" vertical="top"/>
      <protection hidden="1"/>
    </xf>
    <xf numFmtId="0" fontId="8" fillId="4" borderId="0" xfId="0" applyFont="1" applyFill="1" applyAlignment="1" applyProtection="1">
      <alignment horizontal="right" vertical="top"/>
      <protection hidden="1"/>
    </xf>
    <xf numFmtId="0" fontId="18" fillId="4" borderId="1" xfId="0" applyFont="1" applyFill="1" applyBorder="1" applyAlignment="1" applyProtection="1">
      <alignment vertical="top"/>
      <protection hidden="1"/>
    </xf>
    <xf numFmtId="0" fontId="18" fillId="4" borderId="2" xfId="0" applyFont="1" applyFill="1" applyBorder="1" applyAlignment="1" applyProtection="1">
      <alignment vertical="top"/>
      <protection hidden="1"/>
    </xf>
    <xf numFmtId="0" fontId="8" fillId="0" borderId="0" xfId="0" applyFont="1" applyAlignment="1" applyProtection="1">
      <alignment vertical="top" wrapText="1"/>
      <protection locked="0"/>
    </xf>
    <xf numFmtId="0" fontId="8" fillId="0" borderId="5" xfId="0" applyFont="1" applyBorder="1" applyAlignment="1" applyProtection="1">
      <alignment vertical="top" wrapText="1"/>
      <protection locked="0"/>
    </xf>
    <xf numFmtId="0" fontId="21" fillId="2" borderId="6" xfId="0" applyFont="1" applyFill="1" applyBorder="1" applyAlignment="1" applyProtection="1">
      <alignment horizontal="center" vertical="top"/>
      <protection hidden="1"/>
    </xf>
    <xf numFmtId="0" fontId="21" fillId="2" borderId="7" xfId="0" applyFont="1" applyFill="1" applyBorder="1" applyAlignment="1" applyProtection="1">
      <alignment horizontal="center" vertical="top"/>
      <protection hidden="1"/>
    </xf>
    <xf numFmtId="0" fontId="8" fillId="4" borderId="4" xfId="0" applyFont="1" applyFill="1" applyBorder="1" applyAlignment="1" applyProtection="1">
      <alignment vertical="top"/>
      <protection hidden="1"/>
    </xf>
    <xf numFmtId="0" fontId="8" fillId="4" borderId="0" xfId="0" applyFont="1" applyFill="1" applyAlignment="1" applyProtection="1">
      <alignment vertical="top"/>
      <protection hidden="1"/>
    </xf>
    <xf numFmtId="0" fontId="8" fillId="4" borderId="2" xfId="0" applyFont="1" applyFill="1" applyBorder="1" applyAlignment="1" applyProtection="1">
      <alignment horizontal="left" vertical="top" wrapText="1"/>
      <protection hidden="1"/>
    </xf>
    <xf numFmtId="0" fontId="32" fillId="7" borderId="10" xfId="0" applyFont="1" applyFill="1" applyBorder="1" applyAlignment="1" applyProtection="1">
      <alignment horizontal="left" vertical="top"/>
      <protection hidden="1"/>
    </xf>
    <xf numFmtId="49" fontId="8" fillId="0" borderId="0" xfId="0" applyNumberFormat="1" applyFont="1" applyAlignment="1" applyProtection="1">
      <alignment horizontal="left" vertical="top"/>
      <protection locked="0"/>
    </xf>
    <xf numFmtId="0" fontId="12" fillId="4" borderId="11" xfId="0" applyFont="1" applyFill="1" applyBorder="1" applyAlignment="1" applyProtection="1">
      <alignment horizontal="left" vertical="top"/>
      <protection hidden="1"/>
    </xf>
    <xf numFmtId="0" fontId="12" fillId="4" borderId="12" xfId="0" applyFont="1" applyFill="1" applyBorder="1" applyAlignment="1" applyProtection="1">
      <alignment horizontal="left" vertical="top"/>
      <protection hidden="1"/>
    </xf>
    <xf numFmtId="0" fontId="12" fillId="4" borderId="9" xfId="0" applyFont="1" applyFill="1" applyBorder="1" applyAlignment="1" applyProtection="1">
      <alignment horizontal="left" vertical="top"/>
      <protection hidden="1"/>
    </xf>
    <xf numFmtId="0" fontId="12" fillId="12" borderId="11" xfId="0" applyFont="1" applyFill="1" applyBorder="1" applyAlignment="1" applyProtection="1">
      <alignment horizontal="left" vertical="top"/>
      <protection hidden="1"/>
    </xf>
    <xf numFmtId="0" fontId="12" fillId="12" borderId="12" xfId="0" applyFont="1" applyFill="1" applyBorder="1" applyAlignment="1" applyProtection="1">
      <alignment horizontal="left" vertical="top"/>
      <protection hidden="1"/>
    </xf>
    <xf numFmtId="0" fontId="12" fillId="12" borderId="9" xfId="0" applyFont="1" applyFill="1" applyBorder="1" applyAlignment="1" applyProtection="1">
      <alignment horizontal="left" vertical="top"/>
      <protection hidden="1"/>
    </xf>
    <xf numFmtId="49" fontId="8" fillId="0" borderId="0" xfId="0" applyNumberFormat="1" applyFont="1" applyAlignment="1" applyProtection="1">
      <alignment vertical="top"/>
      <protection locked="0"/>
    </xf>
    <xf numFmtId="0" fontId="33" fillId="7" borderId="1" xfId="0" applyFont="1" applyFill="1" applyBorder="1" applyAlignment="1" applyProtection="1">
      <alignment horizontal="center" vertical="center"/>
      <protection hidden="1"/>
    </xf>
    <xf numFmtId="0" fontId="33" fillId="7" borderId="6" xfId="0" applyFont="1" applyFill="1" applyBorder="1" applyAlignment="1" applyProtection="1">
      <alignment horizontal="center" vertical="center"/>
      <protection hidden="1"/>
    </xf>
    <xf numFmtId="0" fontId="19" fillId="4" borderId="2" xfId="0" applyFont="1" applyFill="1" applyBorder="1" applyAlignment="1" applyProtection="1">
      <alignment horizontal="center" vertical="top"/>
      <protection hidden="1"/>
    </xf>
    <xf numFmtId="0" fontId="23" fillId="4" borderId="7" xfId="0" applyFont="1" applyFill="1" applyBorder="1" applyAlignment="1" applyProtection="1">
      <alignment horizontal="center" vertical="top"/>
      <protection hidden="1"/>
    </xf>
    <xf numFmtId="0" fontId="8" fillId="3" borderId="0" xfId="0" applyFont="1" applyFill="1" applyAlignment="1" applyProtection="1">
      <alignment horizontal="center" vertical="top"/>
      <protection locked="0"/>
    </xf>
    <xf numFmtId="0" fontId="25" fillId="4" borderId="1" xfId="0" applyFont="1" applyFill="1" applyBorder="1" applyAlignment="1" applyProtection="1">
      <alignment vertical="top"/>
      <protection hidden="1"/>
    </xf>
    <xf numFmtId="0" fontId="25" fillId="4" borderId="2" xfId="0" applyFont="1" applyFill="1" applyBorder="1" applyAlignment="1" applyProtection="1">
      <alignment vertical="top"/>
      <protection hidden="1"/>
    </xf>
    <xf numFmtId="14" fontId="8" fillId="3" borderId="0" xfId="0" applyNumberFormat="1" applyFont="1" applyFill="1" applyAlignment="1" applyProtection="1">
      <alignment horizontal="center" vertical="top"/>
      <protection locked="0"/>
    </xf>
    <xf numFmtId="49" fontId="20" fillId="0" borderId="0" xfId="0" applyNumberFormat="1" applyFont="1" applyAlignment="1" applyProtection="1">
      <alignment vertical="top"/>
      <protection locked="0"/>
    </xf>
    <xf numFmtId="0" fontId="6" fillId="0" borderId="0" xfId="0" applyFont="1" applyProtection="1">
      <protection hidden="1"/>
    </xf>
    <xf numFmtId="0" fontId="28" fillId="6" borderId="0" xfId="0" applyFont="1" applyFill="1" applyAlignment="1" applyProtection="1">
      <alignment vertical="top"/>
      <protection hidden="1"/>
    </xf>
    <xf numFmtId="0" fontId="13" fillId="0" borderId="0" xfId="0" applyFont="1" applyAlignment="1" applyProtection="1">
      <alignment vertical="top"/>
      <protection hidden="1"/>
    </xf>
    <xf numFmtId="0" fontId="9" fillId="0" borderId="0" xfId="0" applyFont="1" applyAlignment="1" applyProtection="1">
      <alignment vertical="top"/>
      <protection hidden="1"/>
    </xf>
    <xf numFmtId="0" fontId="12" fillId="0" borderId="13" xfId="0" applyFont="1" applyBorder="1" applyAlignment="1" applyProtection="1">
      <alignment horizontal="center" vertical="center" textRotation="90" wrapText="1"/>
      <protection hidden="1"/>
    </xf>
    <xf numFmtId="0" fontId="12" fillId="0" borderId="14" xfId="0" applyFont="1" applyBorder="1" applyAlignment="1" applyProtection="1">
      <alignment horizontal="center" vertical="center" textRotation="90" wrapText="1"/>
      <protection hidden="1"/>
    </xf>
    <xf numFmtId="0" fontId="12" fillId="0" borderId="4" xfId="0" applyFont="1" applyBorder="1" applyAlignment="1" applyProtection="1">
      <alignment horizontal="center" vertical="center" textRotation="90" wrapText="1"/>
      <protection hidden="1"/>
    </xf>
    <xf numFmtId="0" fontId="12" fillId="0" borderId="15" xfId="0" applyFont="1" applyBorder="1" applyAlignment="1" applyProtection="1">
      <alignment horizontal="center" vertical="center" textRotation="90" wrapText="1"/>
      <protection hidden="1"/>
    </xf>
    <xf numFmtId="0" fontId="9" fillId="12" borderId="1" xfId="0" applyFont="1" applyFill="1" applyBorder="1" applyAlignment="1" applyProtection="1">
      <alignment horizontal="center" vertical="center" wrapText="1"/>
      <protection hidden="1"/>
    </xf>
    <xf numFmtId="0" fontId="9" fillId="12" borderId="3" xfId="0" applyFont="1" applyFill="1" applyBorder="1" applyAlignment="1" applyProtection="1">
      <alignment horizontal="center" vertical="center" wrapText="1"/>
      <protection hidden="1"/>
    </xf>
    <xf numFmtId="0" fontId="9" fillId="12" borderId="4" xfId="0" applyFont="1" applyFill="1" applyBorder="1" applyAlignment="1" applyProtection="1">
      <alignment horizontal="center" vertical="center" wrapText="1"/>
      <protection hidden="1"/>
    </xf>
    <xf numFmtId="0" fontId="9" fillId="12" borderId="5" xfId="0" applyFont="1" applyFill="1" applyBorder="1" applyAlignment="1" applyProtection="1">
      <alignment horizontal="center" vertical="center" wrapText="1"/>
      <protection hidden="1"/>
    </xf>
    <xf numFmtId="0" fontId="9" fillId="12" borderId="6" xfId="0" applyFont="1" applyFill="1" applyBorder="1" applyAlignment="1" applyProtection="1">
      <alignment horizontal="center" vertical="center" wrapText="1"/>
      <protection hidden="1"/>
    </xf>
    <xf numFmtId="0" fontId="9" fillId="12" borderId="8" xfId="0" applyFont="1" applyFill="1" applyBorder="1" applyAlignment="1" applyProtection="1">
      <alignment horizontal="center" vertical="center" wrapText="1"/>
      <protection hidden="1"/>
    </xf>
    <xf numFmtId="0" fontId="9" fillId="11" borderId="11" xfId="0" applyFont="1" applyFill="1" applyBorder="1" applyAlignment="1" applyProtection="1">
      <alignment horizontal="center" vertical="center" wrapText="1"/>
      <protection hidden="1"/>
    </xf>
    <xf numFmtId="0" fontId="9" fillId="11" borderId="9" xfId="0" applyFont="1" applyFill="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8" fillId="0" borderId="4" xfId="0" applyFont="1" applyBorder="1" applyAlignment="1" applyProtection="1">
      <alignment horizontal="center" vertical="center" wrapText="1"/>
      <protection hidden="1"/>
    </xf>
    <xf numFmtId="0" fontId="8" fillId="0" borderId="6" xfId="0" applyFont="1" applyBorder="1" applyAlignment="1" applyProtection="1">
      <alignment horizontal="center" vertical="center" wrapText="1"/>
      <protection hidden="1"/>
    </xf>
    <xf numFmtId="0" fontId="8" fillId="0" borderId="3" xfId="0" applyFont="1" applyBorder="1" applyAlignment="1" applyProtection="1">
      <alignment horizontal="center" vertical="center" wrapText="1"/>
      <protection hidden="1"/>
    </xf>
    <xf numFmtId="0" fontId="8" fillId="0" borderId="5" xfId="0" applyFont="1" applyBorder="1" applyAlignment="1" applyProtection="1">
      <alignment horizontal="center" vertical="center" wrapText="1"/>
      <protection hidden="1"/>
    </xf>
    <xf numFmtId="0" fontId="8" fillId="0" borderId="8" xfId="0" applyFont="1" applyBorder="1" applyAlignment="1" applyProtection="1">
      <alignment horizontal="center" vertical="center" wrapText="1"/>
      <protection hidden="1"/>
    </xf>
    <xf numFmtId="0" fontId="8" fillId="0" borderId="13" xfId="0" applyFont="1" applyBorder="1" applyAlignment="1" applyProtection="1">
      <alignment horizontal="center" vertical="center" wrapText="1"/>
      <protection hidden="1"/>
    </xf>
    <xf numFmtId="0" fontId="8" fillId="0" borderId="15" xfId="0" applyFont="1" applyBorder="1" applyAlignment="1" applyProtection="1">
      <alignment horizontal="center" vertical="center" wrapText="1"/>
      <protection hidden="1"/>
    </xf>
    <xf numFmtId="0" fontId="9" fillId="4" borderId="1" xfId="0" applyFont="1" applyFill="1" applyBorder="1" applyAlignment="1" applyProtection="1">
      <alignment horizontal="center" vertical="center" wrapText="1"/>
      <protection hidden="1"/>
    </xf>
    <xf numFmtId="0" fontId="9" fillId="4" borderId="3" xfId="0" applyFont="1" applyFill="1" applyBorder="1" applyAlignment="1" applyProtection="1">
      <alignment horizontal="center" vertical="center" wrapText="1"/>
      <protection hidden="1"/>
    </xf>
    <xf numFmtId="0" fontId="9" fillId="4" borderId="4" xfId="0" applyFont="1" applyFill="1" applyBorder="1" applyAlignment="1" applyProtection="1">
      <alignment horizontal="center" vertical="center" wrapText="1"/>
      <protection hidden="1"/>
    </xf>
    <xf numFmtId="0" fontId="9" fillId="4" borderId="5" xfId="0" applyFont="1" applyFill="1" applyBorder="1" applyAlignment="1" applyProtection="1">
      <alignment horizontal="center" vertical="center" wrapText="1"/>
      <protection hidden="1"/>
    </xf>
    <xf numFmtId="0" fontId="9" fillId="4" borderId="6" xfId="0" applyFont="1" applyFill="1" applyBorder="1" applyAlignment="1" applyProtection="1">
      <alignment horizontal="center" vertical="center" wrapText="1"/>
      <protection hidden="1"/>
    </xf>
    <xf numFmtId="0" fontId="9" fillId="4" borderId="8" xfId="0" applyFont="1" applyFill="1" applyBorder="1" applyAlignment="1" applyProtection="1">
      <alignment horizontal="center" vertical="center" wrapText="1"/>
      <protection hidden="1"/>
    </xf>
    <xf numFmtId="0" fontId="13" fillId="0" borderId="7" xfId="0" applyFont="1" applyBorder="1" applyAlignment="1" applyProtection="1">
      <alignment vertical="top" wrapText="1"/>
      <protection hidden="1"/>
    </xf>
    <xf numFmtId="0" fontId="13" fillId="5" borderId="0" xfId="0" applyFont="1" applyFill="1" applyAlignment="1" applyProtection="1">
      <alignment vertical="top"/>
      <protection hidden="1"/>
    </xf>
    <xf numFmtId="0" fontId="6" fillId="0" borderId="7" xfId="0" applyFont="1" applyBorder="1" applyAlignment="1" applyProtection="1">
      <alignment horizontal="left"/>
      <protection hidden="1"/>
    </xf>
  </cellXfs>
  <cellStyles count="4">
    <cellStyle name="Hyperlink" xfId="1" builtinId="8"/>
    <cellStyle name="Normal" xfId="0" builtinId="0"/>
    <cellStyle name="Normal 2" xfId="3" xr:uid="{00000000-0005-0000-0000-000002000000}"/>
    <cellStyle name="Normal_codes" xfId="2" xr:uid="{00000000-0005-0000-0000-000003000000}"/>
  </cellStyles>
  <dxfs count="26">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left/>
        <right style="thin">
          <color theme="7"/>
        </right>
        <top style="thin">
          <color theme="7"/>
        </top>
        <bottom/>
        <vertical/>
        <horizontal/>
      </border>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left/>
        <right/>
        <top style="thin">
          <color theme="7"/>
        </top>
        <bottom/>
        <vertical/>
        <horizontal/>
      </border>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left/>
        <right/>
        <top style="thin">
          <color theme="7"/>
        </top>
        <bottom/>
        <vertical/>
        <horizontal/>
      </border>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left/>
        <right/>
        <top style="thin">
          <color theme="7"/>
        </top>
        <bottom/>
        <vertical/>
        <horizontal/>
      </border>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left/>
        <right/>
        <top style="thin">
          <color theme="7"/>
        </top>
        <bottom/>
        <vertical/>
        <horizontal/>
      </border>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left/>
        <right/>
        <top style="thin">
          <color theme="7"/>
        </top>
        <bottom/>
        <vertical/>
        <horizontal/>
      </border>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left/>
        <right/>
        <top style="thin">
          <color theme="7"/>
        </top>
        <bottom/>
        <vertical/>
        <horizontal/>
      </border>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left/>
        <right/>
        <top style="thin">
          <color theme="7"/>
        </top>
        <bottom/>
        <vertical/>
        <horizontal/>
      </border>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left/>
        <right/>
        <top style="thin">
          <color theme="7"/>
        </top>
        <bottom/>
        <vertical/>
        <horizontal/>
      </border>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left/>
        <right/>
        <top style="thin">
          <color theme="7"/>
        </top>
        <bottom/>
        <vertical/>
        <horizontal/>
      </border>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left/>
        <right/>
        <top style="thin">
          <color theme="7"/>
        </top>
        <bottom/>
        <vertical/>
        <horizontal/>
      </border>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left style="thin">
          <color theme="7"/>
        </left>
        <right/>
        <top style="thin">
          <color theme="7"/>
        </top>
        <bottom/>
        <vertical/>
        <horizontal/>
      </border>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i val="0"/>
        <strike val="0"/>
        <condense val="0"/>
        <extend val="0"/>
        <outline val="0"/>
        <shadow val="0"/>
        <u val="none"/>
        <vertAlign val="baseline"/>
        <sz val="8"/>
        <color theme="0"/>
        <name val="Calibri"/>
        <family val="2"/>
        <scheme val="minor"/>
      </font>
      <fill>
        <patternFill patternType="solid">
          <fgColor theme="7"/>
          <bgColor theme="7"/>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30" formatCode="@"/>
      <fill>
        <patternFill patternType="solid">
          <fgColor theme="6" tint="0.79998168889431442"/>
          <bgColor theme="6" tint="0.79998168889431442"/>
        </patternFill>
      </fill>
      <alignment horizontal="general" vertical="top" textRotation="0" wrapText="0" indent="0" justifyLastLine="0" shrinkToFit="1" readingOrder="0"/>
      <border diagonalUp="0" diagonalDown="0">
        <left style="thin">
          <color theme="6"/>
        </left>
        <right/>
        <top style="thin">
          <color theme="6"/>
        </top>
        <bottom/>
        <vertical/>
        <horizontal/>
      </border>
      <protection locked="0" hidden="0"/>
    </dxf>
    <dxf>
      <font>
        <b val="0"/>
        <i val="0"/>
        <strike val="0"/>
        <condense val="0"/>
        <extend val="0"/>
        <outline val="0"/>
        <shadow val="0"/>
        <u val="none"/>
        <vertAlign val="baseline"/>
        <sz val="8"/>
        <color auto="1"/>
        <name val="Calibri"/>
        <family val="2"/>
        <scheme val="minor"/>
      </font>
      <numFmt numFmtId="1" formatCode="0"/>
      <fill>
        <patternFill patternType="solid">
          <fgColor theme="6" tint="0.79998168889431442"/>
          <bgColor theme="6" tint="0.79998168889431442"/>
        </patternFill>
      </fill>
      <alignment horizontal="general" vertical="top" textRotation="0" wrapText="0" indent="0" justifyLastLine="0" shrinkToFit="1" readingOrder="0"/>
      <border diagonalUp="0" diagonalDown="0">
        <left style="thin">
          <color theme="6"/>
        </left>
        <right/>
        <top style="thin">
          <color theme="6"/>
        </top>
        <bottom/>
        <vertical/>
        <horizontal/>
      </border>
      <protection locked="0" hidden="0"/>
    </dxf>
    <dxf>
      <font>
        <b val="0"/>
        <i val="0"/>
        <strike val="0"/>
        <condense val="0"/>
        <extend val="0"/>
        <outline val="0"/>
        <shadow val="0"/>
        <u val="none"/>
        <vertAlign val="baseline"/>
        <sz val="8"/>
        <color auto="1"/>
        <name val="Calibri"/>
        <family val="2"/>
        <scheme val="minor"/>
      </font>
      <numFmt numFmtId="1" formatCode="0"/>
      <fill>
        <patternFill patternType="solid">
          <fgColor theme="6" tint="0.79998168889431442"/>
          <bgColor theme="6" tint="0.79998168889431442"/>
        </patternFill>
      </fill>
      <alignment horizontal="general" vertical="top" textRotation="0" wrapText="0" indent="0" justifyLastLine="0" shrinkToFit="1" readingOrder="0"/>
      <border diagonalUp="0" diagonalDown="0">
        <left style="thin">
          <color theme="6"/>
        </left>
        <right/>
        <top style="thin">
          <color theme="6"/>
        </top>
        <bottom/>
        <vertical/>
        <horizontal/>
      </border>
      <protection locked="0" hidden="0"/>
    </dxf>
    <dxf>
      <font>
        <b val="0"/>
        <i val="0"/>
        <strike val="0"/>
        <condense val="0"/>
        <extend val="0"/>
        <outline val="0"/>
        <shadow val="0"/>
        <u val="none"/>
        <vertAlign val="baseline"/>
        <sz val="8"/>
        <color auto="1"/>
        <name val="Calibri"/>
        <family val="2"/>
        <scheme val="minor"/>
      </font>
      <numFmt numFmtId="30" formatCode="@"/>
      <fill>
        <patternFill patternType="solid">
          <fgColor theme="6" tint="0.79998168889431442"/>
          <bgColor theme="6" tint="0.79998168889431442"/>
        </patternFill>
      </fill>
      <alignment horizontal="general" vertical="top" textRotation="0" wrapText="0" indent="0" justifyLastLine="0" shrinkToFit="1" readingOrder="0"/>
      <border diagonalUp="0" diagonalDown="0">
        <left style="thin">
          <color theme="6"/>
        </left>
        <right/>
        <top style="thin">
          <color theme="6"/>
        </top>
        <bottom/>
        <vertical/>
        <horizontal/>
      </border>
      <protection locked="0" hidden="0"/>
    </dxf>
    <dxf>
      <font>
        <b val="0"/>
        <i val="0"/>
        <strike val="0"/>
        <condense val="0"/>
        <extend val="0"/>
        <outline val="0"/>
        <shadow val="0"/>
        <u val="none"/>
        <vertAlign val="baseline"/>
        <sz val="8"/>
        <color auto="1"/>
        <name val="Calibri"/>
        <family val="2"/>
        <scheme val="minor"/>
      </font>
      <numFmt numFmtId="30" formatCode="@"/>
      <fill>
        <patternFill patternType="solid">
          <fgColor theme="6" tint="0.79998168889431442"/>
          <bgColor theme="6" tint="0.79998168889431442"/>
        </patternFill>
      </fill>
      <alignment horizontal="general" vertical="top" textRotation="0" wrapText="0" indent="0" justifyLastLine="0" shrinkToFit="1" readingOrder="0"/>
      <border diagonalUp="0" diagonalDown="0">
        <left style="thin">
          <color theme="6"/>
        </left>
        <right/>
        <top style="thin">
          <color theme="6"/>
        </top>
        <bottom/>
        <vertical/>
        <horizontal/>
      </border>
      <protection locked="0" hidden="0"/>
    </dxf>
    <dxf>
      <font>
        <b val="0"/>
        <i val="0"/>
        <strike val="0"/>
        <condense val="0"/>
        <extend val="0"/>
        <outline val="0"/>
        <shadow val="0"/>
        <u val="none"/>
        <vertAlign val="baseline"/>
        <sz val="8"/>
        <color auto="1"/>
        <name val="Calibri"/>
        <family val="2"/>
        <scheme val="minor"/>
      </font>
      <numFmt numFmtId="19" formatCode="yyyy/mm/dd"/>
      <fill>
        <patternFill patternType="solid">
          <fgColor theme="6" tint="0.79998168889431442"/>
          <bgColor theme="6" tint="0.79998168889431442"/>
        </patternFill>
      </fill>
      <alignment horizontal="general" vertical="top" textRotation="0" wrapText="0" indent="0" justifyLastLine="0" shrinkToFit="1" readingOrder="0"/>
      <border diagonalUp="0" diagonalDown="0">
        <left style="thin">
          <color theme="6"/>
        </left>
        <right/>
        <top style="thin">
          <color theme="6"/>
        </top>
        <bottom/>
        <vertical/>
        <horizontal/>
      </border>
      <protection locked="0" hidden="0"/>
    </dxf>
    <dxf>
      <font>
        <b val="0"/>
        <i val="0"/>
        <strike val="0"/>
        <condense val="0"/>
        <extend val="0"/>
        <outline val="0"/>
        <shadow val="0"/>
        <u val="none"/>
        <vertAlign val="baseline"/>
        <sz val="8"/>
        <color auto="1"/>
        <name val="Calibri"/>
        <family val="2"/>
        <scheme val="minor"/>
      </font>
      <numFmt numFmtId="1" formatCode="0"/>
      <fill>
        <patternFill patternType="solid">
          <fgColor theme="6" tint="0.79998168889431442"/>
          <bgColor theme="6" tint="0.79998168889431442"/>
        </patternFill>
      </fill>
      <alignment horizontal="general" vertical="top" textRotation="0" wrapText="0" indent="0" justifyLastLine="0" shrinkToFit="1" readingOrder="0"/>
      <border diagonalUp="0" diagonalDown="0">
        <left style="thin">
          <color theme="6"/>
        </left>
        <right/>
        <top style="thin">
          <color theme="6"/>
        </top>
        <bottom/>
        <vertical/>
        <horizontal/>
      </border>
      <protection locked="0" hidden="0"/>
    </dxf>
    <dxf>
      <font>
        <b val="0"/>
        <i val="0"/>
        <strike val="0"/>
        <condense val="0"/>
        <extend val="0"/>
        <outline val="0"/>
        <shadow val="0"/>
        <u val="none"/>
        <vertAlign val="baseline"/>
        <sz val="8"/>
        <color auto="1"/>
        <name val="Calibri"/>
        <family val="2"/>
        <scheme val="minor"/>
      </font>
      <numFmt numFmtId="30" formatCode="@"/>
      <fill>
        <patternFill patternType="solid">
          <fgColor theme="6" tint="0.79998168889431442"/>
          <bgColor theme="6" tint="0.79998168889431442"/>
        </patternFill>
      </fill>
      <alignment horizontal="general" vertical="top" textRotation="0" wrapText="0" indent="0" justifyLastLine="0" shrinkToFit="1" readingOrder="0"/>
      <border diagonalUp="0" diagonalDown="0">
        <left style="thin">
          <color theme="6"/>
        </left>
        <right/>
        <top style="thin">
          <color theme="6"/>
        </top>
        <bottom/>
        <vertical/>
        <horizontal/>
      </border>
      <protection locked="0" hidden="0"/>
    </dxf>
    <dxf>
      <font>
        <b val="0"/>
        <i val="0"/>
        <strike val="0"/>
        <condense val="0"/>
        <extend val="0"/>
        <outline val="0"/>
        <shadow val="0"/>
        <u val="none"/>
        <vertAlign val="baseline"/>
        <sz val="8"/>
        <color auto="1"/>
        <name val="Calibri"/>
        <family val="2"/>
        <scheme val="minor"/>
      </font>
      <numFmt numFmtId="30" formatCode="@"/>
      <fill>
        <patternFill patternType="solid">
          <fgColor theme="6" tint="0.79998168889431442"/>
          <bgColor theme="6" tint="0.79998168889431442"/>
        </patternFill>
      </fill>
      <alignment horizontal="general" vertical="top" textRotation="0" wrapText="0" indent="0" justifyLastLine="0" shrinkToFit="1" readingOrder="0"/>
      <border diagonalUp="0" diagonalDown="0">
        <left/>
        <right/>
        <top style="thin">
          <color theme="6"/>
        </top>
        <bottom/>
        <vertical/>
        <horizontal/>
      </border>
      <protection locked="0" hidden="0"/>
    </dxf>
    <dxf>
      <border outline="0">
        <left style="thin">
          <color theme="6"/>
        </left>
        <right style="thin">
          <color theme="6"/>
        </right>
        <top style="thin">
          <color theme="6"/>
        </top>
        <bottom style="thin">
          <color theme="6"/>
        </bottom>
      </border>
    </dxf>
    <dxf>
      <font>
        <b val="0"/>
        <i val="0"/>
        <strike val="0"/>
        <condense val="0"/>
        <extend val="0"/>
        <outline val="0"/>
        <shadow val="0"/>
        <u val="none"/>
        <vertAlign val="baseline"/>
        <sz val="8"/>
        <color auto="1"/>
        <name val="Calibri"/>
        <family val="2"/>
        <scheme val="minor"/>
      </font>
      <fill>
        <patternFill patternType="solid">
          <fgColor theme="6" tint="0.79998168889431442"/>
          <bgColor theme="6" tint="0.79998168889431442"/>
        </patternFill>
      </fill>
      <alignment horizontal="general" vertical="top" textRotation="0" wrapText="0" indent="0" justifyLastLine="0" shrinkToFit="1" readingOrder="0"/>
      <protection locked="0" hidden="0"/>
    </dxf>
    <dxf>
      <font>
        <b/>
        <i val="0"/>
        <strike val="0"/>
        <condense val="0"/>
        <extend val="0"/>
        <outline val="0"/>
        <shadow val="0"/>
        <u val="none"/>
        <vertAlign val="baseline"/>
        <sz val="8"/>
        <color auto="1"/>
        <name val="Calibri"/>
        <family val="2"/>
        <scheme val="minor"/>
      </font>
      <fill>
        <patternFill patternType="solid">
          <fgColor indexed="64"/>
          <bgColor theme="9" tint="0.59999389629810485"/>
        </patternFill>
      </fill>
      <alignment horizontal="general" vertical="top" textRotation="0" wrapText="0" indent="0" justifyLastLine="0" shrinkToFit="0" readingOrder="0"/>
      <protection locked="1" hidden="1"/>
    </dxf>
  </dxfs>
  <tableStyles count="0" defaultTableStyle="TableStyleMedium9" defaultPivotStyle="PivotStyleLight16"/>
  <colors>
    <mruColors>
      <color rgb="FF99FF99"/>
      <color rgb="FF0000FF"/>
      <color rgb="FF00FFFF"/>
      <color rgb="FF00FFCC"/>
      <color rgb="FFFFFF99"/>
      <color rgb="FFFAB8BE"/>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060D48F-EF68-4EDC-BAE6-4EB49562829A}" name="tblRandomControls" displayName="tblRandomControls" ref="A23:I50" totalsRowShown="0" headerRowDxfId="25" dataDxfId="24" tableBorderDxfId="23">
  <autoFilter ref="A23:I50" xr:uid="{8060D48F-EF68-4EDC-BAE6-4EB49562829A}"/>
  <tableColumns count="9">
    <tableColumn id="1" xr3:uid="{4B3FDE93-2C60-45EA-ACD9-AD78C3F4FEC2}" name="ICCATSerialNo" dataDxfId="22"/>
    <tableColumn id="2" xr3:uid="{2FFA7191-3164-48EA-9FBC-DE7E98125F15}" name="FFBName" dataDxfId="21"/>
    <tableColumn id="3" xr3:uid="{BAE9675F-49D2-434B-93B1-C8EE96122563}" name="NumCgsTot" dataDxfId="20"/>
    <tableColumn id="4" xr3:uid="{DB3E6D8F-263A-4E26-B2CE-B50C3FB53230}" name="ControlDate" dataDxfId="19"/>
    <tableColumn id="5" xr3:uid="{BC7CB361-CD37-44E1-AC13-A39FF0A40E95}" name="CgNum" dataDxfId="18"/>
    <tableColumn id="6" xr3:uid="{49DEAD6F-C059-4C73-8B06-A123D6FE509A}" name="eBCDs" dataDxfId="17"/>
    <tableColumn id="7" xr3:uid="{607946F4-3872-481F-A4A1-B5E10CE259E6}" name="ExpNumInd" dataDxfId="16"/>
    <tableColumn id="8" xr3:uid="{920C5C9C-8C96-4A30-B9ED-975C7A15AC68}" name="VerNumInd" dataDxfId="15"/>
    <tableColumn id="9" xr3:uid="{D5C6CC21-5627-4074-9DB3-010920857713}" name="Actions" dataDxfId="14"/>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890331B-2D0C-4DC0-A3FA-6535C8EB2B58}" name="tblTranslation" displayName="tblTranslation" ref="A4:L59" totalsRowShown="0" headerRowDxfId="13" dataDxfId="12">
  <autoFilter ref="A4:L59" xr:uid="{AB77E5C8-FA05-4911-89DC-ECEBEEB498B4}"/>
  <tableColumns count="12">
    <tableColumn id="1" xr3:uid="{3DC7E91C-6CFA-4B79-8F5E-5EDF50C789E4}" name="FieldID" dataDxfId="11"/>
    <tableColumn id="2" xr3:uid="{FFB462EE-D34E-4951-BD08-4E170369C9FF}" name="Order" dataDxfId="10"/>
    <tableColumn id="3" xr3:uid="{09EACDD6-F66A-4B6C-B930-642AF40EE594}" name="Subform" dataDxfId="9"/>
    <tableColumn id="4" xr3:uid="{C611E09A-0757-4682-BF30-D7D61617ADAD}" name="Section" dataDxfId="8"/>
    <tableColumn id="5" xr3:uid="{EB1B7E84-1EE4-43F0-99D3-AD023BAF687A}" name="Item" dataDxfId="7"/>
    <tableColumn id="6" xr3:uid="{56DADA07-3317-47C0-947B-515BCC887CF7}" name="FieldType" dataDxfId="6"/>
    <tableColumn id="7" xr3:uid="{6EA4AAF4-55A9-4974-A42C-9872FD053E5E}" name="FldNameEN" dataDxfId="5"/>
    <tableColumn id="8" xr3:uid="{6EDB750E-7B3A-4B2A-9B33-DEAA127B9210}" name="FldNameFR" dataDxfId="4"/>
    <tableColumn id="9" xr3:uid="{F2717A0D-664C-4D52-A6C2-0594A9F1B2CA}" name="FldNameES" dataDxfId="3"/>
    <tableColumn id="10" xr3:uid="{4F8F8058-B347-4A2B-B31F-9254A3DF4C65}" name="fldDescEN" dataDxfId="2"/>
    <tableColumn id="11" xr3:uid="{143CE2EA-F711-4EAD-BE12-DD4DA691BFEC}" name="fldDescFR" dataDxfId="1"/>
    <tableColumn id="12" xr3:uid="{15F26545-B21B-47A3-87B4-7E8F1B0F5834}" name="fldDescES" dataDxfId="0"/>
  </tableColumns>
  <tableStyleInfo name="TableStyleLight1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fitToPage="1"/>
  </sheetPr>
  <dimension ref="A1:AE51"/>
  <sheetViews>
    <sheetView tabSelected="1" zoomScaleNormal="100" workbookViewId="0">
      <selection activeCell="O2" sqref="O2"/>
    </sheetView>
  </sheetViews>
  <sheetFormatPr defaultColWidth="13.140625" defaultRowHeight="12" x14ac:dyDescent="0.25"/>
  <cols>
    <col min="1" max="1" width="23.140625" style="3" bestFit="1" customWidth="1"/>
    <col min="2" max="2" width="17.7109375" style="3" bestFit="1" customWidth="1"/>
    <col min="3" max="3" width="10.5703125" style="3" customWidth="1"/>
    <col min="4" max="4" width="19.140625" style="3" bestFit="1" customWidth="1"/>
    <col min="5" max="5" width="8.140625" style="3" bestFit="1" customWidth="1"/>
    <col min="6" max="6" width="30.28515625" style="3" bestFit="1" customWidth="1"/>
    <col min="7" max="7" width="10.7109375" style="3" customWidth="1"/>
    <col min="8" max="8" width="10.85546875" style="3" customWidth="1"/>
    <col min="9" max="9" width="30.28515625" style="3" bestFit="1" customWidth="1"/>
    <col min="10" max="10" width="5" style="3" bestFit="1" customWidth="1"/>
    <col min="11" max="11" width="10.140625" style="3" customWidth="1"/>
    <col min="12" max="12" width="7.140625" style="3" customWidth="1"/>
    <col min="13" max="13" width="5.140625" style="3" customWidth="1"/>
    <col min="14" max="14" width="6.28515625" style="3" bestFit="1" customWidth="1"/>
    <col min="15" max="15" width="7.85546875" style="3" bestFit="1" customWidth="1"/>
    <col min="16" max="16" width="12.7109375" style="3" customWidth="1"/>
    <col min="17" max="17" width="11.5703125" style="3" customWidth="1"/>
    <col min="18" max="18" width="12.7109375" style="3" customWidth="1"/>
    <col min="19" max="19" width="11.5703125" style="3" customWidth="1"/>
    <col min="20" max="20" width="12.7109375" style="3" customWidth="1"/>
    <col min="21" max="21" width="11.5703125" style="3" customWidth="1"/>
    <col min="22" max="22" width="12.7109375" style="3" customWidth="1"/>
    <col min="23" max="23" width="11.5703125" style="3" customWidth="1"/>
    <col min="24" max="24" width="12.5703125" style="3" customWidth="1"/>
    <col min="25" max="25" width="14" style="3" customWidth="1"/>
    <col min="26" max="26" width="12.28515625" style="3" customWidth="1"/>
    <col min="27" max="27" width="13.85546875" style="3" customWidth="1"/>
    <col min="28" max="28" width="11.42578125" style="2" customWidth="1"/>
    <col min="29" max="29" width="12.42578125" style="2" bestFit="1" customWidth="1"/>
    <col min="30" max="30" width="8.85546875" style="2" bestFit="1" customWidth="1"/>
    <col min="31" max="31" width="10.28515625" style="2" customWidth="1"/>
    <col min="32" max="32" width="10.140625" style="3" bestFit="1" customWidth="1"/>
    <col min="33" max="16384" width="13.140625" style="3"/>
  </cols>
  <sheetData>
    <row r="1" spans="1:23" s="4" customFormat="1" ht="21" x14ac:dyDescent="0.25">
      <c r="A1" s="188" t="str">
        <f>VLOOKUP("T00",tblTranslation[],LangFieldID,FALSE)</f>
        <v>CP57-RandomControls</v>
      </c>
      <c r="B1" s="190" t="str">
        <f>VLOOKUP("T00",tblTranslation[],LangNameID,FALSE)</f>
        <v>RANDOM CONTROLS IN FARMS</v>
      </c>
      <c r="C1" s="190"/>
      <c r="D1" s="190"/>
      <c r="E1" s="190"/>
      <c r="F1" s="190"/>
      <c r="G1" s="190"/>
      <c r="H1" s="190"/>
      <c r="I1" s="190"/>
      <c r="J1" s="190"/>
      <c r="K1" s="190"/>
      <c r="L1" s="190"/>
      <c r="M1" s="190"/>
      <c r="N1" s="9" t="str">
        <f>VLOOKUP("tVersion",tblTranslation[],LangFieldID,FALSE)</f>
        <v>Version</v>
      </c>
      <c r="O1" s="10" t="str">
        <f>VLOOKUP("tLang",tblTranslation[],LangFieldID,FALSE)</f>
        <v>Language</v>
      </c>
      <c r="P1" s="63"/>
      <c r="Q1" s="63"/>
      <c r="R1" s="63"/>
      <c r="S1" s="63"/>
      <c r="T1" s="63"/>
      <c r="U1" s="63"/>
      <c r="V1" s="63"/>
      <c r="W1" s="63"/>
    </row>
    <row r="2" spans="1:23" s="4" customFormat="1" x14ac:dyDescent="0.25">
      <c r="A2" s="189"/>
      <c r="B2" s="191" t="str">
        <f>VLOOKUP("T02",tblTranslation[],LangFieldID,FALSE)&amp;": "&amp; VLOOKUP("T02",tblTranslation[],LangNameID,FALSE)</f>
        <v>ICCAT: INTERNATIONAL COMMISSION FOR THE CONSERVATION OF ATLANTIC TUNAS</v>
      </c>
      <c r="C2" s="191"/>
      <c r="D2" s="191"/>
      <c r="E2" s="191"/>
      <c r="F2" s="191"/>
      <c r="G2" s="191"/>
      <c r="H2" s="191"/>
      <c r="I2" s="191"/>
      <c r="J2" s="191"/>
      <c r="K2" s="191"/>
      <c r="L2" s="191"/>
      <c r="M2" s="191"/>
      <c r="N2" s="11" t="s">
        <v>720</v>
      </c>
      <c r="O2" s="1" t="s">
        <v>853</v>
      </c>
      <c r="P2" s="128"/>
      <c r="Q2" s="128"/>
      <c r="R2" s="128"/>
      <c r="S2" s="128"/>
      <c r="T2" s="128"/>
      <c r="U2" s="128"/>
      <c r="V2" s="128"/>
      <c r="W2" s="128"/>
    </row>
    <row r="3" spans="1:23" s="7" customFormat="1" ht="11.25" x14ac:dyDescent="0.25">
      <c r="C3" s="36"/>
      <c r="D3" s="36"/>
      <c r="E3" s="36"/>
      <c r="F3" s="36"/>
      <c r="G3" s="36"/>
      <c r="H3" s="36"/>
      <c r="I3" s="36"/>
    </row>
    <row r="4" spans="1:23" s="7" customFormat="1" ht="11.25" x14ac:dyDescent="0.25">
      <c r="A4" s="193" t="str">
        <f>VLOOKUP("H10",tblTranslation[],LangFieldID,FALSE)</f>
        <v>Flag Correspondent</v>
      </c>
      <c r="B4" s="194"/>
      <c r="C4" s="194"/>
      <c r="D4" s="194"/>
      <c r="E4" s="194"/>
      <c r="F4" s="194"/>
      <c r="G4" s="194"/>
      <c r="H4" s="194"/>
      <c r="I4" s="16" t="str">
        <f>IF(AND(B5&gt;0,B6&gt;0,B7&gt;0,G5&gt;0,G6&gt;0), "ok", "inc")</f>
        <v>inc</v>
      </c>
      <c r="J4" s="170" t="str">
        <f>VLOOKUP("H20",tblTranslation[],LangFieldID,FALSE)</f>
        <v>Secretariat use only</v>
      </c>
      <c r="K4" s="171"/>
      <c r="L4" s="171"/>
      <c r="M4" s="171"/>
      <c r="N4" s="171"/>
      <c r="O4" s="84" t="s">
        <v>544</v>
      </c>
      <c r="P4" s="36"/>
      <c r="Q4" s="36"/>
      <c r="R4" s="36"/>
      <c r="S4" s="36"/>
      <c r="T4" s="36"/>
      <c r="U4" s="36"/>
      <c r="V4" s="36"/>
      <c r="W4" s="36"/>
    </row>
    <row r="5" spans="1:23" s="7" customFormat="1" ht="11.25" x14ac:dyDescent="0.25">
      <c r="A5" s="101" t="str">
        <f>VLOOKUP("hPerson",tblTranslation[],LangFieldID,FALSE)</f>
        <v>Name</v>
      </c>
      <c r="B5" s="187"/>
      <c r="C5" s="187"/>
      <c r="D5" s="187"/>
      <c r="E5" s="21"/>
      <c r="F5" s="102" t="str">
        <f>VLOOKUP("hEmail",tblTranslation[],LangFieldID,FALSE)</f>
        <v>Email</v>
      </c>
      <c r="G5" s="196"/>
      <c r="H5" s="196"/>
      <c r="I5" s="20"/>
      <c r="J5" s="168" t="str">
        <f>VLOOKUP("hDateRep",tblTranslation[],LangFieldID,FALSE)</f>
        <v>Date reported</v>
      </c>
      <c r="K5" s="169"/>
      <c r="L5" s="195"/>
      <c r="M5" s="195"/>
      <c r="N5" s="48"/>
      <c r="O5" s="85"/>
      <c r="P5" s="36"/>
      <c r="Q5" s="36"/>
      <c r="R5" s="36"/>
      <c r="S5" s="36"/>
      <c r="T5" s="36"/>
      <c r="U5" s="36"/>
      <c r="V5" s="36"/>
      <c r="W5" s="36"/>
    </row>
    <row r="6" spans="1:23" s="7" customFormat="1" ht="11.25" x14ac:dyDescent="0.25">
      <c r="A6" s="101" t="str">
        <f>VLOOKUP("hAgency",tblTranslation[],LangFieldID,FALSE)</f>
        <v>Reporting Agency</v>
      </c>
      <c r="B6" s="187"/>
      <c r="C6" s="187"/>
      <c r="D6" s="187"/>
      <c r="E6" s="187"/>
      <c r="F6" s="102" t="str">
        <f>VLOOKUP("hPhone",tblTranslation[],LangFieldID,FALSE)</f>
        <v>Phone</v>
      </c>
      <c r="G6" s="103"/>
      <c r="H6" s="21"/>
      <c r="I6" s="20"/>
      <c r="J6" s="168" t="str">
        <f>VLOOKUP("hRef",tblTranslation[],LangFieldID,FALSE)</f>
        <v>Reference Nº</v>
      </c>
      <c r="K6" s="169"/>
      <c r="L6" s="192"/>
      <c r="M6" s="192"/>
      <c r="N6" s="37"/>
      <c r="O6" s="85"/>
      <c r="P6" s="36"/>
      <c r="Q6" s="36"/>
      <c r="R6" s="36"/>
      <c r="S6" s="36"/>
      <c r="T6" s="36"/>
      <c r="U6" s="36"/>
      <c r="V6" s="36"/>
      <c r="W6" s="36"/>
    </row>
    <row r="7" spans="1:23" s="7" customFormat="1" ht="11.25" x14ac:dyDescent="0.25">
      <c r="A7" s="101" t="str">
        <f>VLOOKUP("hAddress",tblTranslation[],LangFieldID,FALSE)</f>
        <v>Address</v>
      </c>
      <c r="B7" s="187"/>
      <c r="C7" s="187"/>
      <c r="D7" s="187"/>
      <c r="E7" s="187"/>
      <c r="F7" s="48"/>
      <c r="G7" s="48"/>
      <c r="H7" s="48"/>
      <c r="I7" s="20"/>
      <c r="J7" s="168" t="s">
        <v>782</v>
      </c>
      <c r="K7" s="169"/>
      <c r="L7" s="91"/>
      <c r="M7" s="14"/>
      <c r="N7" s="37"/>
      <c r="O7" s="86" t="s">
        <v>560</v>
      </c>
      <c r="P7" s="36"/>
      <c r="Q7" s="36"/>
      <c r="R7" s="36"/>
      <c r="S7" s="36"/>
      <c r="T7" s="36"/>
      <c r="U7" s="36"/>
      <c r="V7" s="36"/>
      <c r="W7" s="36"/>
    </row>
    <row r="8" spans="1:23" s="7" customFormat="1" ht="11.25" x14ac:dyDescent="0.25">
      <c r="A8" s="101"/>
      <c r="B8" s="48"/>
      <c r="C8" s="48"/>
      <c r="D8" s="48"/>
      <c r="E8" s="48"/>
      <c r="F8" s="48"/>
      <c r="G8" s="48"/>
      <c r="H8" s="48"/>
      <c r="I8" s="20"/>
      <c r="J8" s="176" t="str">
        <f>VLOOKUP("hFname",tblTranslation[],LangFieldID,FALSE)&amp;":"</f>
        <v>File name (proposed):</v>
      </c>
      <c r="K8" s="177"/>
      <c r="L8" s="177"/>
      <c r="M8" s="14"/>
      <c r="N8" s="37"/>
      <c r="O8" s="86"/>
      <c r="P8" s="36"/>
      <c r="Q8" s="36"/>
      <c r="R8" s="36"/>
      <c r="S8" s="36"/>
      <c r="T8" s="36"/>
      <c r="U8" s="36"/>
      <c r="V8" s="36"/>
      <c r="W8" s="36"/>
    </row>
    <row r="9" spans="1:23" s="7" customFormat="1" ht="11.25" x14ac:dyDescent="0.25">
      <c r="A9" s="8"/>
      <c r="B9" s="13"/>
      <c r="C9" s="13"/>
      <c r="D9" s="13"/>
      <c r="E9" s="13"/>
      <c r="F9" s="13"/>
      <c r="G9" s="13"/>
      <c r="H9" s="13"/>
      <c r="I9" s="22"/>
      <c r="J9" s="174" t="str">
        <f>IF(AND(I4="ok",I10="ok"),"CP01_"&amp;D11&amp;IF(AND(L5&gt;0,L6&gt;0),"#"&amp;L6&amp;".xlsx","#[suffix].xlsx"),"")</f>
        <v/>
      </c>
      <c r="K9" s="175"/>
      <c r="L9" s="175"/>
      <c r="M9" s="175"/>
      <c r="N9" s="175"/>
      <c r="O9" s="87"/>
      <c r="P9" s="36"/>
      <c r="Q9" s="36"/>
      <c r="R9" s="36"/>
      <c r="S9" s="36"/>
      <c r="T9" s="36"/>
      <c r="U9" s="36"/>
      <c r="V9" s="36"/>
      <c r="W9" s="36"/>
    </row>
    <row r="10" spans="1:23" s="7" customFormat="1" ht="11.25" x14ac:dyDescent="0.25">
      <c r="A10" s="170" t="str">
        <f>VLOOKUP("H30",tblTranslation[],LangFieldID,FALSE)</f>
        <v>Data set characteristics</v>
      </c>
      <c r="B10" s="171"/>
      <c r="C10" s="171"/>
      <c r="D10" s="171"/>
      <c r="E10" s="171"/>
      <c r="F10" s="48"/>
      <c r="G10" s="48"/>
      <c r="H10" s="48"/>
      <c r="I10" s="19" t="str">
        <f>IF(AND(B14&gt;0,D14&gt;0,B17&gt;0,B11&gt;0), "ok", "inc")</f>
        <v>inc</v>
      </c>
      <c r="J10" s="178" t="str">
        <f>VLOOKUP("hNotes",tblTranslation[],LangFieldID,FALSE)</f>
        <v>Notes</v>
      </c>
      <c r="K10" s="178"/>
      <c r="L10" s="17"/>
      <c r="M10" s="48"/>
      <c r="N10" s="48"/>
      <c r="O10" s="18"/>
    </row>
    <row r="11" spans="1:23" s="7" customFormat="1" ht="11.25" x14ac:dyDescent="0.25">
      <c r="A11" s="43" t="str">
        <f>VLOOKUP("hFlagRep",tblTranslation[],LangFieldID,FALSE)</f>
        <v>Reporting Flag</v>
      </c>
      <c r="B11" s="180"/>
      <c r="C11" s="180"/>
      <c r="D11" s="48" t="str">
        <f>IF(B11&gt;0,VLOOKUP(B11,Codes!A3:B160,2,FALSE),"")</f>
        <v/>
      </c>
      <c r="E11" s="169"/>
      <c r="F11" s="169"/>
      <c r="G11" s="48"/>
      <c r="H11" s="48"/>
      <c r="I11" s="17"/>
      <c r="J11" s="172"/>
      <c r="K11" s="172"/>
      <c r="L11" s="172"/>
      <c r="M11" s="172"/>
      <c r="N11" s="172"/>
      <c r="O11" s="173"/>
      <c r="P11" s="129"/>
      <c r="Q11" s="129"/>
      <c r="R11" s="129"/>
      <c r="S11" s="129"/>
      <c r="T11" s="129"/>
      <c r="U11" s="129"/>
      <c r="V11" s="129"/>
      <c r="W11" s="129"/>
    </row>
    <row r="12" spans="1:23" s="7" customFormat="1" ht="11.25" x14ac:dyDescent="0.25">
      <c r="A12" s="48"/>
      <c r="B12" s="48"/>
      <c r="C12" s="48"/>
      <c r="D12" s="48"/>
      <c r="E12" s="48"/>
      <c r="F12" s="48"/>
      <c r="G12" s="48"/>
      <c r="H12" s="48"/>
      <c r="I12" s="48"/>
      <c r="J12" s="172"/>
      <c r="K12" s="172"/>
      <c r="L12" s="172"/>
      <c r="M12" s="172"/>
      <c r="N12" s="172"/>
      <c r="O12" s="173"/>
      <c r="P12" s="129"/>
      <c r="Q12" s="129"/>
      <c r="R12" s="129"/>
      <c r="S12" s="129"/>
      <c r="T12" s="129"/>
      <c r="U12" s="129"/>
      <c r="V12" s="129"/>
      <c r="W12" s="129"/>
    </row>
    <row r="13" spans="1:23" s="7" customFormat="1" ht="11.25" x14ac:dyDescent="0.2">
      <c r="A13" s="49" t="str">
        <f>VLOOKUP("hPeriod",tblTranslation[],LangFieldID,FALSE)</f>
        <v>Time period of reporting</v>
      </c>
      <c r="B13" s="50"/>
      <c r="C13" s="48"/>
      <c r="D13" s="48"/>
      <c r="E13" s="48"/>
      <c r="F13" s="48"/>
      <c r="G13" s="48"/>
      <c r="H13" s="48"/>
      <c r="I13" s="17"/>
      <c r="J13" s="172"/>
      <c r="K13" s="172"/>
      <c r="L13" s="172"/>
      <c r="M13" s="172"/>
      <c r="N13" s="172"/>
      <c r="O13" s="173"/>
      <c r="P13" s="129"/>
      <c r="Q13" s="129"/>
      <c r="R13" s="129"/>
      <c r="S13" s="129"/>
      <c r="T13" s="129"/>
      <c r="U13" s="129"/>
      <c r="V13" s="129"/>
      <c r="W13" s="129"/>
    </row>
    <row r="14" spans="1:23" s="7" customFormat="1" ht="11.25" x14ac:dyDescent="0.25">
      <c r="A14" s="101" t="str">
        <f>VLOOKUP("hPeriodFrom",tblTranslation[],LangFieldID,FALSE)</f>
        <v>From</v>
      </c>
      <c r="B14" s="83"/>
      <c r="C14" s="20" t="str">
        <f>VLOOKUP("hPeriodTo",tblTranslation[],LangFieldID,FALSE)</f>
        <v>to</v>
      </c>
      <c r="D14" s="83"/>
      <c r="E14" s="48"/>
      <c r="F14" s="48"/>
      <c r="G14" s="48"/>
      <c r="H14" s="48"/>
      <c r="I14" s="17"/>
      <c r="J14" s="172"/>
      <c r="K14" s="172"/>
      <c r="L14" s="172"/>
      <c r="M14" s="172"/>
      <c r="N14" s="172"/>
      <c r="O14" s="173"/>
      <c r="P14" s="129"/>
      <c r="Q14" s="129"/>
      <c r="R14" s="129"/>
      <c r="S14" s="129"/>
      <c r="T14" s="129"/>
      <c r="U14" s="129"/>
      <c r="V14" s="129"/>
      <c r="W14" s="129"/>
    </row>
    <row r="15" spans="1:23" s="7" customFormat="1" ht="11.25" x14ac:dyDescent="0.25">
      <c r="A15" s="43"/>
      <c r="B15" s="48"/>
      <c r="C15" s="48"/>
      <c r="D15" s="48"/>
      <c r="E15" s="48"/>
      <c r="F15" s="48"/>
      <c r="G15" s="48"/>
      <c r="H15" s="48"/>
      <c r="I15" s="17"/>
      <c r="J15" s="172"/>
      <c r="K15" s="172"/>
      <c r="L15" s="172"/>
      <c r="M15" s="172"/>
      <c r="N15" s="172"/>
      <c r="O15" s="173"/>
      <c r="P15" s="129"/>
      <c r="Q15" s="129"/>
      <c r="R15" s="129"/>
      <c r="S15" s="129"/>
      <c r="T15" s="129"/>
      <c r="U15" s="129"/>
      <c r="V15" s="129"/>
      <c r="W15" s="129"/>
    </row>
    <row r="16" spans="1:23" s="7" customFormat="1" ht="11.25" x14ac:dyDescent="0.2">
      <c r="A16" s="49" t="str">
        <f>VLOOKUP("hReportingY",tblTranslation[],LangFieldID,FALSE)</f>
        <v>Year of reporting</v>
      </c>
      <c r="B16" s="48"/>
      <c r="C16" s="48"/>
      <c r="D16" s="48"/>
      <c r="E16" s="48"/>
      <c r="F16" s="48"/>
      <c r="G16" s="48"/>
      <c r="H16" s="48"/>
      <c r="I16" s="17"/>
      <c r="J16" s="172"/>
      <c r="K16" s="172"/>
      <c r="L16" s="172"/>
      <c r="M16" s="172"/>
      <c r="N16" s="172"/>
      <c r="O16" s="173"/>
      <c r="P16" s="129"/>
      <c r="Q16" s="129"/>
      <c r="R16" s="129"/>
      <c r="S16" s="129"/>
      <c r="T16" s="129"/>
      <c r="U16" s="129"/>
      <c r="V16" s="129"/>
      <c r="W16" s="129"/>
    </row>
    <row r="17" spans="1:23" s="7" customFormat="1" ht="11.25" x14ac:dyDescent="0.25">
      <c r="A17" s="101" t="str">
        <f>VLOOKUP("hYear",tblTranslation[],LangFieldID,FALSE)</f>
        <v>Year</v>
      </c>
      <c r="B17" s="88"/>
      <c r="C17" s="48"/>
      <c r="D17" s="48"/>
      <c r="E17" s="48"/>
      <c r="F17" s="48"/>
      <c r="G17" s="48"/>
      <c r="H17" s="48"/>
      <c r="I17" s="17"/>
      <c r="J17" s="172"/>
      <c r="K17" s="172"/>
      <c r="L17" s="172"/>
      <c r="M17" s="172"/>
      <c r="N17" s="172"/>
      <c r="O17" s="173"/>
      <c r="P17" s="129"/>
      <c r="Q17" s="129"/>
      <c r="R17" s="129"/>
      <c r="S17" s="129"/>
      <c r="T17" s="129"/>
      <c r="U17" s="129"/>
      <c r="V17" s="129"/>
      <c r="W17" s="129"/>
    </row>
    <row r="18" spans="1:23" s="7" customFormat="1" ht="11.25" x14ac:dyDescent="0.25">
      <c r="A18" s="23"/>
      <c r="B18" s="13"/>
      <c r="C18" s="13"/>
      <c r="D18" s="13"/>
      <c r="E18" s="13"/>
      <c r="F18" s="13"/>
      <c r="G18" s="13"/>
      <c r="H18" s="13"/>
      <c r="I18" s="13"/>
      <c r="J18" s="13"/>
      <c r="K18" s="13"/>
      <c r="L18" s="13"/>
      <c r="M18" s="13"/>
      <c r="N18" s="13"/>
      <c r="O18" s="12"/>
    </row>
    <row r="19" spans="1:23" s="7" customFormat="1" ht="12.75" x14ac:dyDescent="0.25">
      <c r="A19" s="179" t="str">
        <f>VLOOKUP("T03",tblTranslation[],LangFieldID,FALSE) &amp;": "&amp; VLOOKUP("T03",tblTranslation[],LangNameID,FALSE)</f>
        <v>CP57: Random Controls in farms details</v>
      </c>
      <c r="B19" s="179"/>
      <c r="C19" s="179"/>
      <c r="D19" s="179"/>
      <c r="E19" s="179"/>
    </row>
    <row r="20" spans="1:23" s="7" customFormat="1" ht="11.25" x14ac:dyDescent="0.25">
      <c r="A20" s="181" t="str">
        <f>VLOOKUP("D10",tblTranslation[],LangFieldID,FALSE)</f>
        <v>Farm information</v>
      </c>
      <c r="B20" s="182"/>
      <c r="C20" s="183"/>
      <c r="D20" s="184" t="str">
        <f>VLOOKUP("D20",tblTranslation[],LangFieldID,FALSE)</f>
        <v>Caging Event information</v>
      </c>
      <c r="E20" s="185"/>
      <c r="F20" s="185"/>
      <c r="G20" s="185"/>
      <c r="H20" s="186"/>
      <c r="I20" s="90" t="str">
        <f>VLOOKUP("D30",tblTranslation[],LangFieldID,FALSE)</f>
        <v>Actions</v>
      </c>
    </row>
    <row r="21" spans="1:23" s="26" customFormat="1" ht="33.75" x14ac:dyDescent="0.25">
      <c r="A21" s="89" t="str">
        <f>VLOOKUP(A$23,tblTranslation[],LangFieldID,FALSE)</f>
        <v>ICCAT serial number</v>
      </c>
      <c r="B21" s="89" t="str">
        <f>VLOOKUP(B$23,tblTranslation[],LangFieldID,FALSE)</f>
        <v>FFB name (Latin)</v>
      </c>
      <c r="C21" s="89" t="str">
        <f>VLOOKUP(C$23,tblTranslation[],LangFieldID,FALSE)</f>
        <v>Total No. cages</v>
      </c>
      <c r="D21" s="92" t="str">
        <f>VLOOKUP(D$23,tblTranslation[],LangFieldID,FALSE)</f>
        <v>Date of the control</v>
      </c>
      <c r="E21" s="92" t="str">
        <f>VLOOKUP(E$23,tblTranslation[],LangFieldID,FALSE)</f>
        <v>Cage No.</v>
      </c>
      <c r="F21" s="92" t="str">
        <f>VLOOKUP(F$23,tblTranslation[],LangFieldID,FALSE)</f>
        <v>eBCD(s) concerned</v>
      </c>
      <c r="G21" s="92" t="str">
        <f>VLOOKUP(G$23,tblTranslation[],LangFieldID,FALSE)</f>
        <v>No. expected individuals</v>
      </c>
      <c r="H21" s="92" t="str">
        <f>VLOOKUP(H$23,tblTranslation[],LangFieldID,FALSE)</f>
        <v>No. verified individuals</v>
      </c>
      <c r="I21" s="93" t="str">
        <f>VLOOKUP(I$23,tblTranslation[],LangFieldID,FALSE)</f>
        <v>Follow up/Actions taken</v>
      </c>
    </row>
    <row r="22" spans="1:23" s="51" customFormat="1" ht="11.25" x14ac:dyDescent="0.25">
      <c r="A22" s="82" t="str">
        <f>REPT("+",22)</f>
        <v>++++++++++++++++++++++</v>
      </c>
      <c r="B22" s="82" t="str">
        <f>REPT("+",25)</f>
        <v>+++++++++++++++++++++++++</v>
      </c>
      <c r="C22" s="82" t="str">
        <f>REPT("+",10)</f>
        <v>++++++++++</v>
      </c>
      <c r="D22" s="82" t="str">
        <f t="shared" ref="D22" si="0">REPT("+",25)</f>
        <v>+++++++++++++++++++++++++</v>
      </c>
      <c r="E22" s="82" t="str">
        <f>REPT("+",10)</f>
        <v>++++++++++</v>
      </c>
      <c r="F22" s="82" t="str">
        <f>REPT("+",40)</f>
        <v>++++++++++++++++++++++++++++++++++++++++</v>
      </c>
      <c r="G22" s="82" t="str">
        <f>REPT("+",12)</f>
        <v>++++++++++++</v>
      </c>
      <c r="H22" s="82" t="str">
        <f>REPT("+",12)</f>
        <v>++++++++++++</v>
      </c>
      <c r="I22" s="82" t="str">
        <f>REPT("+",40)</f>
        <v>++++++++++++++++++++++++++++++++++++++++</v>
      </c>
    </row>
    <row r="23" spans="1:23" s="6" customFormat="1" thickBot="1" x14ac:dyDescent="0.3">
      <c r="A23" s="130" t="s">
        <v>378</v>
      </c>
      <c r="B23" s="131" t="s">
        <v>757</v>
      </c>
      <c r="C23" s="131" t="s">
        <v>762</v>
      </c>
      <c r="D23" s="132" t="s">
        <v>768</v>
      </c>
      <c r="E23" s="132" t="s">
        <v>769</v>
      </c>
      <c r="F23" s="132" t="s">
        <v>770</v>
      </c>
      <c r="G23" s="132" t="s">
        <v>784</v>
      </c>
      <c r="H23" s="132" t="s">
        <v>771</v>
      </c>
      <c r="I23" s="133" t="s">
        <v>772</v>
      </c>
    </row>
    <row r="24" spans="1:23" s="24" customFormat="1" ht="11.25" x14ac:dyDescent="0.25">
      <c r="A24" s="134"/>
      <c r="B24" s="135"/>
      <c r="C24" s="136"/>
      <c r="D24" s="137"/>
      <c r="E24" s="135"/>
      <c r="F24" s="135"/>
      <c r="G24" s="136"/>
      <c r="H24" s="136"/>
      <c r="I24" s="135"/>
    </row>
    <row r="25" spans="1:23" s="24" customFormat="1" ht="11.25" x14ac:dyDescent="0.25">
      <c r="A25" s="138"/>
      <c r="B25" s="139"/>
      <c r="C25" s="140"/>
      <c r="D25" s="141"/>
      <c r="E25" s="139"/>
      <c r="F25" s="139"/>
      <c r="G25" s="140"/>
      <c r="H25" s="140"/>
      <c r="I25" s="139"/>
    </row>
    <row r="26" spans="1:23" s="24" customFormat="1" ht="11.25" x14ac:dyDescent="0.25">
      <c r="A26" s="142"/>
      <c r="B26" s="143"/>
      <c r="C26" s="144"/>
      <c r="D26" s="145"/>
      <c r="E26" s="143"/>
      <c r="F26" s="143"/>
      <c r="G26" s="144"/>
      <c r="H26" s="144"/>
      <c r="I26" s="143"/>
    </row>
    <row r="27" spans="1:23" s="24" customFormat="1" ht="11.25" x14ac:dyDescent="0.25">
      <c r="A27" s="138"/>
      <c r="B27" s="139"/>
      <c r="C27" s="140"/>
      <c r="D27" s="141"/>
      <c r="E27" s="139"/>
      <c r="F27" s="139"/>
      <c r="G27" s="140"/>
      <c r="H27" s="140"/>
      <c r="I27" s="139"/>
    </row>
    <row r="28" spans="1:23" s="24" customFormat="1" ht="11.25" x14ac:dyDescent="0.25">
      <c r="A28" s="142"/>
      <c r="B28" s="143"/>
      <c r="C28" s="144"/>
      <c r="D28" s="145"/>
      <c r="E28" s="143"/>
      <c r="F28" s="143"/>
      <c r="G28" s="144"/>
      <c r="H28" s="144"/>
      <c r="I28" s="143"/>
    </row>
    <row r="29" spans="1:23" s="24" customFormat="1" ht="11.25" x14ac:dyDescent="0.25">
      <c r="A29" s="138"/>
      <c r="B29" s="139"/>
      <c r="C29" s="140"/>
      <c r="D29" s="141"/>
      <c r="E29" s="139"/>
      <c r="F29" s="139"/>
      <c r="G29" s="140"/>
      <c r="H29" s="140"/>
      <c r="I29" s="139"/>
    </row>
    <row r="30" spans="1:23" s="24" customFormat="1" ht="11.25" x14ac:dyDescent="0.25">
      <c r="A30" s="142"/>
      <c r="B30" s="143"/>
      <c r="C30" s="144"/>
      <c r="D30" s="145"/>
      <c r="E30" s="143"/>
      <c r="F30" s="143"/>
      <c r="G30" s="144"/>
      <c r="H30" s="144"/>
      <c r="I30" s="143"/>
    </row>
    <row r="31" spans="1:23" s="24" customFormat="1" ht="11.25" x14ac:dyDescent="0.25">
      <c r="A31" s="138"/>
      <c r="B31" s="139"/>
      <c r="C31" s="140"/>
      <c r="D31" s="141"/>
      <c r="E31" s="139"/>
      <c r="F31" s="139"/>
      <c r="G31" s="140"/>
      <c r="H31" s="140"/>
      <c r="I31" s="139"/>
    </row>
    <row r="32" spans="1:23" s="24" customFormat="1" ht="11.25" x14ac:dyDescent="0.25">
      <c r="A32" s="142"/>
      <c r="B32" s="143"/>
      <c r="C32" s="144"/>
      <c r="D32" s="145"/>
      <c r="E32" s="143"/>
      <c r="F32" s="143"/>
      <c r="G32" s="144"/>
      <c r="H32" s="144"/>
      <c r="I32" s="143"/>
    </row>
    <row r="33" spans="1:9" s="25" customFormat="1" ht="11.25" x14ac:dyDescent="0.25">
      <c r="A33" s="138"/>
      <c r="B33" s="139"/>
      <c r="C33" s="140"/>
      <c r="D33" s="141"/>
      <c r="E33" s="139"/>
      <c r="F33" s="139"/>
      <c r="G33" s="140"/>
      <c r="H33" s="140"/>
      <c r="I33" s="139"/>
    </row>
    <row r="34" spans="1:9" s="25" customFormat="1" ht="11.25" x14ac:dyDescent="0.25">
      <c r="A34" s="142"/>
      <c r="B34" s="143"/>
      <c r="C34" s="144"/>
      <c r="D34" s="145"/>
      <c r="E34" s="143"/>
      <c r="F34" s="143"/>
      <c r="G34" s="144"/>
      <c r="H34" s="144"/>
      <c r="I34" s="143"/>
    </row>
    <row r="35" spans="1:9" s="25" customFormat="1" ht="11.25" x14ac:dyDescent="0.25">
      <c r="A35" s="138"/>
      <c r="B35" s="139"/>
      <c r="C35" s="140"/>
      <c r="D35" s="141"/>
      <c r="E35" s="139"/>
      <c r="F35" s="139"/>
      <c r="G35" s="140"/>
      <c r="H35" s="140"/>
      <c r="I35" s="139"/>
    </row>
    <row r="36" spans="1:9" s="25" customFormat="1" ht="11.25" x14ac:dyDescent="0.25">
      <c r="A36" s="142"/>
      <c r="B36" s="143"/>
      <c r="C36" s="144"/>
      <c r="D36" s="145"/>
      <c r="E36" s="143"/>
      <c r="F36" s="143"/>
      <c r="G36" s="144"/>
      <c r="H36" s="144"/>
      <c r="I36" s="143"/>
    </row>
    <row r="37" spans="1:9" s="25" customFormat="1" ht="11.25" x14ac:dyDescent="0.25">
      <c r="A37" s="138"/>
      <c r="B37" s="139"/>
      <c r="C37" s="140"/>
      <c r="D37" s="141"/>
      <c r="E37" s="139"/>
      <c r="F37" s="139"/>
      <c r="G37" s="140"/>
      <c r="H37" s="140"/>
      <c r="I37" s="139"/>
    </row>
    <row r="38" spans="1:9" s="25" customFormat="1" ht="11.25" x14ac:dyDescent="0.25">
      <c r="A38" s="142"/>
      <c r="B38" s="143"/>
      <c r="C38" s="144"/>
      <c r="D38" s="145"/>
      <c r="E38" s="143"/>
      <c r="F38" s="143"/>
      <c r="G38" s="144"/>
      <c r="H38" s="144"/>
      <c r="I38" s="143"/>
    </row>
    <row r="39" spans="1:9" s="25" customFormat="1" ht="11.25" x14ac:dyDescent="0.25">
      <c r="A39" s="138"/>
      <c r="B39" s="139"/>
      <c r="C39" s="140"/>
      <c r="D39" s="141"/>
      <c r="E39" s="139"/>
      <c r="F39" s="139"/>
      <c r="G39" s="140"/>
      <c r="H39" s="140"/>
      <c r="I39" s="139"/>
    </row>
    <row r="40" spans="1:9" s="25" customFormat="1" ht="11.25" x14ac:dyDescent="0.25">
      <c r="A40" s="142"/>
      <c r="B40" s="143"/>
      <c r="C40" s="144"/>
      <c r="D40" s="145"/>
      <c r="E40" s="143"/>
      <c r="F40" s="143"/>
      <c r="G40" s="144"/>
      <c r="H40" s="144"/>
      <c r="I40" s="143"/>
    </row>
    <row r="41" spans="1:9" s="5" customFormat="1" ht="11.25" x14ac:dyDescent="0.2">
      <c r="A41" s="146"/>
      <c r="B41" s="147"/>
      <c r="C41" s="148"/>
      <c r="D41" s="149"/>
      <c r="E41" s="139"/>
      <c r="F41" s="139"/>
      <c r="G41" s="150"/>
      <c r="H41" s="150"/>
      <c r="I41" s="151"/>
    </row>
    <row r="42" spans="1:9" s="5" customFormat="1" ht="11.25" x14ac:dyDescent="0.2">
      <c r="A42" s="152"/>
      <c r="B42" s="153"/>
      <c r="C42" s="154"/>
      <c r="D42" s="155"/>
      <c r="E42" s="143"/>
      <c r="F42" s="143"/>
      <c r="G42" s="156"/>
      <c r="H42" s="156"/>
      <c r="I42" s="157"/>
    </row>
    <row r="43" spans="1:9" s="25" customFormat="1" ht="11.25" x14ac:dyDescent="0.25">
      <c r="A43" s="138"/>
      <c r="B43" s="139"/>
      <c r="C43" s="140"/>
      <c r="D43" s="141"/>
      <c r="E43" s="139"/>
      <c r="F43" s="139"/>
      <c r="G43" s="140"/>
      <c r="H43" s="140"/>
      <c r="I43" s="139"/>
    </row>
    <row r="44" spans="1:9" s="25" customFormat="1" ht="11.25" x14ac:dyDescent="0.25">
      <c r="A44" s="142"/>
      <c r="B44" s="143"/>
      <c r="C44" s="144"/>
      <c r="D44" s="145"/>
      <c r="E44" s="143"/>
      <c r="F44" s="143"/>
      <c r="G44" s="144"/>
      <c r="H44" s="144"/>
      <c r="I44" s="143"/>
    </row>
    <row r="45" spans="1:9" s="25" customFormat="1" ht="11.25" x14ac:dyDescent="0.25">
      <c r="A45" s="138"/>
      <c r="B45" s="139"/>
      <c r="C45" s="140"/>
      <c r="D45" s="141"/>
      <c r="E45" s="139"/>
      <c r="F45" s="139"/>
      <c r="G45" s="140"/>
      <c r="H45" s="140"/>
      <c r="I45" s="139"/>
    </row>
    <row r="46" spans="1:9" s="25" customFormat="1" ht="11.25" x14ac:dyDescent="0.25">
      <c r="A46" s="142"/>
      <c r="B46" s="143"/>
      <c r="C46" s="144"/>
      <c r="D46" s="145"/>
      <c r="E46" s="143"/>
      <c r="F46" s="143"/>
      <c r="G46" s="144"/>
      <c r="H46" s="144"/>
      <c r="I46" s="143"/>
    </row>
    <row r="47" spans="1:9" s="25" customFormat="1" ht="11.25" x14ac:dyDescent="0.25">
      <c r="A47" s="138"/>
      <c r="B47" s="139"/>
      <c r="C47" s="140"/>
      <c r="D47" s="141"/>
      <c r="E47" s="139"/>
      <c r="F47" s="139"/>
      <c r="G47" s="140"/>
      <c r="H47" s="140"/>
      <c r="I47" s="139"/>
    </row>
    <row r="48" spans="1:9" s="25" customFormat="1" ht="11.25" x14ac:dyDescent="0.25">
      <c r="A48" s="142"/>
      <c r="B48" s="143"/>
      <c r="C48" s="144"/>
      <c r="D48" s="145"/>
      <c r="E48" s="143"/>
      <c r="F48" s="143"/>
      <c r="G48" s="144"/>
      <c r="H48" s="144"/>
      <c r="I48" s="143"/>
    </row>
    <row r="49" spans="1:29" s="25" customFormat="1" ht="11.25" x14ac:dyDescent="0.25">
      <c r="A49" s="138"/>
      <c r="B49" s="139"/>
      <c r="C49" s="140"/>
      <c r="D49" s="141"/>
      <c r="E49" s="139"/>
      <c r="F49" s="139"/>
      <c r="G49" s="140"/>
      <c r="H49" s="140"/>
      <c r="I49" s="139"/>
    </row>
    <row r="50" spans="1:29" s="25" customFormat="1" ht="11.25" x14ac:dyDescent="0.25">
      <c r="A50" s="142"/>
      <c r="B50" s="143"/>
      <c r="C50" s="144"/>
      <c r="D50" s="145"/>
      <c r="E50" s="143"/>
      <c r="F50" s="143"/>
      <c r="G50" s="144"/>
      <c r="H50" s="144"/>
      <c r="I50" s="143"/>
    </row>
    <row r="51" spans="1:29" s="25" customFormat="1" ht="11.25" x14ac:dyDescent="0.25">
      <c r="Y51" s="24"/>
      <c r="Z51" s="24"/>
      <c r="AA51" s="24"/>
      <c r="AB51" s="24"/>
      <c r="AC51" s="24"/>
    </row>
  </sheetData>
  <sheetProtection algorithmName="SHA-512" hashValue="TgpHkzI8HTT+aQ2ZDhnktSkbKBjGGQ78TobljMwJE6lb6Kw7qFBC6YU5E7eLtCN3dNaWlnyxrKv4qpQXRc7z/w==" saltValue="FFAqwhmwy0HOhtxInACq5Q==" spinCount="100000" sheet="1" formatCells="0" formatRows="0" insertRows="0" deleteRows="0" autoFilter="0"/>
  <dataConsolidate/>
  <mergeCells count="24">
    <mergeCell ref="A1:A2"/>
    <mergeCell ref="B1:M1"/>
    <mergeCell ref="B2:M2"/>
    <mergeCell ref="B6:E6"/>
    <mergeCell ref="J6:K6"/>
    <mergeCell ref="L6:M6"/>
    <mergeCell ref="A4:H4"/>
    <mergeCell ref="J4:N4"/>
    <mergeCell ref="B5:D5"/>
    <mergeCell ref="L5:M5"/>
    <mergeCell ref="G5:H5"/>
    <mergeCell ref="J5:K5"/>
    <mergeCell ref="A19:E19"/>
    <mergeCell ref="B11:C11"/>
    <mergeCell ref="A20:C20"/>
    <mergeCell ref="D20:H20"/>
    <mergeCell ref="B7:E7"/>
    <mergeCell ref="J7:K7"/>
    <mergeCell ref="A10:E10"/>
    <mergeCell ref="J11:O17"/>
    <mergeCell ref="J9:N9"/>
    <mergeCell ref="E11:F11"/>
    <mergeCell ref="J8:L8"/>
    <mergeCell ref="J10:K10"/>
  </mergeCells>
  <dataValidations count="9">
    <dataValidation type="list" allowBlank="1" showInputMessage="1" showErrorMessage="1" sqref="O2:W2" xr:uid="{00000000-0002-0000-0000-000000000000}">
      <formula1>"ENG,FRA,ESP"</formula1>
    </dataValidation>
    <dataValidation type="list" allowBlank="1" showInputMessage="1" showErrorMessage="1" sqref="B11" xr:uid="{00000000-0002-0000-0000-000001000000}">
      <formula1>FlagName</formula1>
    </dataValidation>
    <dataValidation type="whole" operator="greaterThan" allowBlank="1" showInputMessage="1" showErrorMessage="1" sqref="G24:H50" xr:uid="{00000000-0002-0000-0000-000004000000}">
      <formula1>1</formula1>
    </dataValidation>
    <dataValidation type="date" operator="lessThanOrEqual" allowBlank="1" showInputMessage="1" showErrorMessage="1" sqref="D24:D50" xr:uid="{00000000-0002-0000-0000-000007000000}">
      <formula1>D14</formula1>
    </dataValidation>
    <dataValidation type="textLength" allowBlank="1" showInputMessage="1" showErrorMessage="1" sqref="A24:A50" xr:uid="{00000000-0002-0000-0000-000012000000}">
      <formula1>13</formula1>
      <formula2>13</formula2>
    </dataValidation>
    <dataValidation type="date" allowBlank="1" showErrorMessage="1" errorTitle="Invalid Date To" error="Date outside range [Date From, Current]" sqref="D14" xr:uid="{830C8312-D931-4103-9055-A08ADA0B9EA5}">
      <formula1>B14</formula1>
      <formula2>NOW()</formula2>
    </dataValidation>
    <dataValidation type="whole" operator="lessThanOrEqual" allowBlank="1" showErrorMessage="1" errorTitle="Invalid Year" error="Year outside range [&gt;Current]" sqref="B17" xr:uid="{E3E6B2E5-C8B9-4B7D-94D5-653577057095}">
      <formula1>YEAR(NOW())</formula1>
    </dataValidation>
    <dataValidation type="date" operator="lessThanOrEqual" allowBlank="1" showErrorMessage="1" errorTitle="Invalid Date From" error="Date outside range [&gt;Current]" sqref="B14" xr:uid="{2AC41DC7-3081-4C9C-9D9A-D4B9E7A3D914}">
      <formula1>NOW()</formula1>
    </dataValidation>
    <dataValidation type="whole" operator="greaterThanOrEqual" allowBlank="1" showInputMessage="1" showErrorMessage="1" sqref="C24:C50" xr:uid="{E9471940-FBD1-4D44-9E8A-676FB0CA4837}">
      <formula1>1</formula1>
    </dataValidation>
  </dataValidations>
  <hyperlinks>
    <hyperlink ref="A11" location="FlagName" display="FlagName" xr:uid="{6135132A-141D-4F9A-B9AD-AE9BCDBE5EEA}"/>
  </hyperlinks>
  <pageMargins left="0.19685039370078741" right="0.19685039370078741" top="0.74803149606299213" bottom="0.74803149606299213" header="0.31496062992125984" footer="0.31496062992125984"/>
  <pageSetup paperSize="9" scale="90" fitToWidth="2" orientation="landscape" r:id="rId1"/>
  <ignoredErrors>
    <ignoredError sqref="C22:E22" formula="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G175"/>
  <sheetViews>
    <sheetView topLeftCell="A70" zoomScale="90" zoomScaleNormal="90" workbookViewId="0">
      <selection activeCell="M102" sqref="M102"/>
    </sheetView>
  </sheetViews>
  <sheetFormatPr defaultColWidth="7.28515625" defaultRowHeight="12" x14ac:dyDescent="0.2"/>
  <cols>
    <col min="1" max="1" width="23" style="15" bestFit="1" customWidth="1"/>
    <col min="2" max="2" width="7.7109375" style="15" bestFit="1" customWidth="1"/>
    <col min="3" max="3" width="6.140625" style="15" bestFit="1" customWidth="1"/>
    <col min="4" max="4" width="9.5703125" style="15" bestFit="1" customWidth="1"/>
    <col min="5" max="5" width="4" style="15" customWidth="1"/>
    <col min="6" max="16384" width="7.28515625" style="15"/>
  </cols>
  <sheetData>
    <row r="1" spans="1:7" x14ac:dyDescent="0.2">
      <c r="A1" s="197" t="s">
        <v>561</v>
      </c>
      <c r="B1" s="197"/>
      <c r="C1" s="197"/>
      <c r="D1" s="197"/>
      <c r="F1" s="229" t="s">
        <v>854</v>
      </c>
      <c r="G1" s="229"/>
    </row>
    <row r="2" spans="1:7" x14ac:dyDescent="0.2">
      <c r="A2" s="59" t="s">
        <v>14</v>
      </c>
      <c r="B2" s="60" t="s">
        <v>562</v>
      </c>
      <c r="C2" s="60" t="s">
        <v>386</v>
      </c>
      <c r="D2" s="61" t="s">
        <v>15</v>
      </c>
      <c r="F2" s="59" t="s">
        <v>386</v>
      </c>
      <c r="G2" s="61" t="s">
        <v>426</v>
      </c>
    </row>
    <row r="3" spans="1:7" x14ac:dyDescent="0.2">
      <c r="A3" s="105" t="s">
        <v>154</v>
      </c>
      <c r="B3" s="106" t="s">
        <v>153</v>
      </c>
      <c r="C3" s="107" t="s">
        <v>387</v>
      </c>
      <c r="D3" s="108" t="s">
        <v>155</v>
      </c>
      <c r="F3" s="109" t="s">
        <v>387</v>
      </c>
      <c r="G3" s="111" t="s">
        <v>855</v>
      </c>
    </row>
    <row r="4" spans="1:7" x14ac:dyDescent="0.2">
      <c r="A4" s="109" t="s">
        <v>115</v>
      </c>
      <c r="B4" s="15" t="s">
        <v>114</v>
      </c>
      <c r="C4" s="110" t="s">
        <v>387</v>
      </c>
      <c r="D4" s="111" t="s">
        <v>116</v>
      </c>
      <c r="F4" s="109" t="s">
        <v>388</v>
      </c>
      <c r="G4" s="111" t="s">
        <v>856</v>
      </c>
    </row>
    <row r="5" spans="1:7" x14ac:dyDescent="0.2">
      <c r="A5" s="109" t="s">
        <v>42</v>
      </c>
      <c r="B5" s="15" t="s">
        <v>41</v>
      </c>
      <c r="C5" s="110" t="s">
        <v>387</v>
      </c>
      <c r="D5" s="111" t="s">
        <v>43</v>
      </c>
      <c r="F5" s="122" t="s">
        <v>389</v>
      </c>
      <c r="G5" s="121" t="s">
        <v>857</v>
      </c>
    </row>
    <row r="6" spans="1:7" x14ac:dyDescent="0.2">
      <c r="A6" s="109" t="s">
        <v>109</v>
      </c>
      <c r="B6" s="15" t="s">
        <v>108</v>
      </c>
      <c r="C6" s="110" t="s">
        <v>387</v>
      </c>
      <c r="D6" s="111" t="s">
        <v>110</v>
      </c>
    </row>
    <row r="7" spans="1:7" x14ac:dyDescent="0.2">
      <c r="A7" s="109" t="s">
        <v>144</v>
      </c>
      <c r="B7" s="15" t="s">
        <v>143</v>
      </c>
      <c r="C7" s="110" t="s">
        <v>387</v>
      </c>
      <c r="D7" s="111" t="s">
        <v>145</v>
      </c>
    </row>
    <row r="8" spans="1:7" x14ac:dyDescent="0.2">
      <c r="A8" s="109" t="s">
        <v>32</v>
      </c>
      <c r="B8" s="15" t="s">
        <v>31</v>
      </c>
      <c r="C8" s="110" t="s">
        <v>387</v>
      </c>
      <c r="D8" s="111" t="s">
        <v>33</v>
      </c>
    </row>
    <row r="9" spans="1:7" x14ac:dyDescent="0.2">
      <c r="A9" s="109" t="s">
        <v>28</v>
      </c>
      <c r="B9" s="15" t="s">
        <v>27</v>
      </c>
      <c r="C9" s="110" t="s">
        <v>387</v>
      </c>
      <c r="D9" s="111" t="s">
        <v>29</v>
      </c>
    </row>
    <row r="10" spans="1:7" x14ac:dyDescent="0.2">
      <c r="A10" s="109" t="s">
        <v>51</v>
      </c>
      <c r="B10" s="15" t="s">
        <v>50</v>
      </c>
      <c r="C10" s="110" t="s">
        <v>387</v>
      </c>
      <c r="D10" s="111" t="s">
        <v>52</v>
      </c>
    </row>
    <row r="11" spans="1:7" x14ac:dyDescent="0.2">
      <c r="A11" s="109" t="s">
        <v>390</v>
      </c>
      <c r="B11" s="15" t="s">
        <v>73</v>
      </c>
      <c r="C11" s="110" t="s">
        <v>387</v>
      </c>
      <c r="D11" s="111" t="s">
        <v>74</v>
      </c>
    </row>
    <row r="12" spans="1:7" x14ac:dyDescent="0.2">
      <c r="A12" s="112" t="s">
        <v>164</v>
      </c>
      <c r="B12" s="113" t="s">
        <v>402</v>
      </c>
      <c r="C12" s="110" t="s">
        <v>387</v>
      </c>
      <c r="D12" s="111" t="s">
        <v>403</v>
      </c>
    </row>
    <row r="13" spans="1:7" x14ac:dyDescent="0.2">
      <c r="A13" s="112" t="s">
        <v>427</v>
      </c>
      <c r="B13" s="113" t="s">
        <v>39</v>
      </c>
      <c r="C13" s="110" t="s">
        <v>387</v>
      </c>
      <c r="D13" s="111" t="s">
        <v>40</v>
      </c>
    </row>
    <row r="14" spans="1:7" x14ac:dyDescent="0.2">
      <c r="A14" s="112" t="s">
        <v>634</v>
      </c>
      <c r="B14" s="113" t="s">
        <v>635</v>
      </c>
      <c r="C14" s="110" t="s">
        <v>387</v>
      </c>
      <c r="D14" s="111" t="s">
        <v>597</v>
      </c>
    </row>
    <row r="15" spans="1:7" x14ac:dyDescent="0.2">
      <c r="A15" s="112" t="s">
        <v>636</v>
      </c>
      <c r="B15" s="113" t="s">
        <v>637</v>
      </c>
      <c r="C15" s="110" t="s">
        <v>387</v>
      </c>
      <c r="D15" s="111" t="s">
        <v>93</v>
      </c>
    </row>
    <row r="16" spans="1:7" x14ac:dyDescent="0.2">
      <c r="A16" s="112" t="s">
        <v>638</v>
      </c>
      <c r="B16" s="113" t="s">
        <v>639</v>
      </c>
      <c r="C16" s="110" t="s">
        <v>387</v>
      </c>
      <c r="D16" s="111" t="s">
        <v>86</v>
      </c>
    </row>
    <row r="17" spans="1:4" x14ac:dyDescent="0.2">
      <c r="A17" s="112" t="s">
        <v>640</v>
      </c>
      <c r="B17" s="113" t="s">
        <v>641</v>
      </c>
      <c r="C17" s="110" t="s">
        <v>387</v>
      </c>
      <c r="D17" s="111" t="s">
        <v>75</v>
      </c>
    </row>
    <row r="18" spans="1:4" x14ac:dyDescent="0.2">
      <c r="A18" s="112" t="s">
        <v>642</v>
      </c>
      <c r="B18" s="113" t="s">
        <v>643</v>
      </c>
      <c r="C18" s="110" t="s">
        <v>387</v>
      </c>
      <c r="D18" s="111" t="s">
        <v>87</v>
      </c>
    </row>
    <row r="19" spans="1:4" x14ac:dyDescent="0.2">
      <c r="A19" s="112" t="s">
        <v>644</v>
      </c>
      <c r="B19" s="113" t="s">
        <v>645</v>
      </c>
      <c r="C19" s="110" t="s">
        <v>387</v>
      </c>
      <c r="D19" s="111" t="s">
        <v>601</v>
      </c>
    </row>
    <row r="20" spans="1:4" x14ac:dyDescent="0.2">
      <c r="A20" s="112" t="s">
        <v>646</v>
      </c>
      <c r="B20" s="113" t="s">
        <v>647</v>
      </c>
      <c r="C20" s="110" t="s">
        <v>387</v>
      </c>
      <c r="D20" s="111" t="s">
        <v>76</v>
      </c>
    </row>
    <row r="21" spans="1:4" x14ac:dyDescent="0.2">
      <c r="A21" s="112" t="s">
        <v>648</v>
      </c>
      <c r="B21" s="113" t="s">
        <v>649</v>
      </c>
      <c r="C21" s="110" t="s">
        <v>387</v>
      </c>
      <c r="D21" s="111" t="s">
        <v>84</v>
      </c>
    </row>
    <row r="22" spans="1:4" x14ac:dyDescent="0.2">
      <c r="A22" s="112" t="s">
        <v>650</v>
      </c>
      <c r="B22" s="113" t="s">
        <v>651</v>
      </c>
      <c r="C22" s="110" t="s">
        <v>387</v>
      </c>
      <c r="D22" s="111" t="s">
        <v>91</v>
      </c>
    </row>
    <row r="23" spans="1:4" x14ac:dyDescent="0.2">
      <c r="A23" s="112" t="s">
        <v>652</v>
      </c>
      <c r="B23" s="113" t="s">
        <v>653</v>
      </c>
      <c r="C23" s="110" t="s">
        <v>387</v>
      </c>
      <c r="D23" s="111" t="s">
        <v>602</v>
      </c>
    </row>
    <row r="24" spans="1:4" x14ac:dyDescent="0.2">
      <c r="A24" s="112" t="s">
        <v>654</v>
      </c>
      <c r="B24" s="113" t="s">
        <v>655</v>
      </c>
      <c r="C24" s="110" t="s">
        <v>387</v>
      </c>
      <c r="D24" s="111" t="s">
        <v>77</v>
      </c>
    </row>
    <row r="25" spans="1:4" x14ac:dyDescent="0.2">
      <c r="A25" s="112" t="s">
        <v>656</v>
      </c>
      <c r="B25" s="113" t="s">
        <v>657</v>
      </c>
      <c r="C25" s="110" t="s">
        <v>387</v>
      </c>
      <c r="D25" s="111" t="s">
        <v>78</v>
      </c>
    </row>
    <row r="26" spans="1:4" x14ac:dyDescent="0.2">
      <c r="A26" s="112" t="s">
        <v>658</v>
      </c>
      <c r="B26" s="113" t="s">
        <v>659</v>
      </c>
      <c r="C26" s="110" t="s">
        <v>387</v>
      </c>
      <c r="D26" s="111" t="s">
        <v>79</v>
      </c>
    </row>
    <row r="27" spans="1:4" x14ac:dyDescent="0.2">
      <c r="A27" s="112" t="s">
        <v>660</v>
      </c>
      <c r="B27" s="113" t="s">
        <v>661</v>
      </c>
      <c r="C27" s="110" t="s">
        <v>387</v>
      </c>
      <c r="D27" s="111" t="s">
        <v>95</v>
      </c>
    </row>
    <row r="28" spans="1:4" x14ac:dyDescent="0.2">
      <c r="A28" s="112" t="s">
        <v>662</v>
      </c>
      <c r="B28" s="113" t="s">
        <v>663</v>
      </c>
      <c r="C28" s="110" t="s">
        <v>387</v>
      </c>
      <c r="D28" s="111" t="s">
        <v>88</v>
      </c>
    </row>
    <row r="29" spans="1:4" x14ac:dyDescent="0.2">
      <c r="A29" s="112" t="s">
        <v>664</v>
      </c>
      <c r="B29" s="113" t="s">
        <v>665</v>
      </c>
      <c r="C29" s="110" t="s">
        <v>387</v>
      </c>
      <c r="D29" s="111" t="s">
        <v>80</v>
      </c>
    </row>
    <row r="30" spans="1:4" x14ac:dyDescent="0.2">
      <c r="A30" s="112" t="s">
        <v>666</v>
      </c>
      <c r="B30" s="113" t="s">
        <v>667</v>
      </c>
      <c r="C30" s="110" t="s">
        <v>387</v>
      </c>
      <c r="D30" s="111" t="s">
        <v>92</v>
      </c>
    </row>
    <row r="31" spans="1:4" x14ac:dyDescent="0.2">
      <c r="A31" s="112" t="s">
        <v>668</v>
      </c>
      <c r="B31" s="113" t="s">
        <v>669</v>
      </c>
      <c r="C31" s="110" t="s">
        <v>387</v>
      </c>
      <c r="D31" s="111" t="s">
        <v>7</v>
      </c>
    </row>
    <row r="32" spans="1:4" x14ac:dyDescent="0.2">
      <c r="A32" s="112" t="s">
        <v>670</v>
      </c>
      <c r="B32" s="113" t="s">
        <v>671</v>
      </c>
      <c r="C32" s="110" t="s">
        <v>387</v>
      </c>
      <c r="D32" s="111" t="s">
        <v>603</v>
      </c>
    </row>
    <row r="33" spans="1:4" x14ac:dyDescent="0.2">
      <c r="A33" s="112" t="s">
        <v>672</v>
      </c>
      <c r="B33" s="113" t="s">
        <v>673</v>
      </c>
      <c r="C33" s="110" t="s">
        <v>387</v>
      </c>
      <c r="D33" s="111" t="s">
        <v>81</v>
      </c>
    </row>
    <row r="34" spans="1:4" x14ac:dyDescent="0.2">
      <c r="A34" s="112" t="s">
        <v>674</v>
      </c>
      <c r="B34" s="113" t="s">
        <v>675</v>
      </c>
      <c r="C34" s="110" t="s">
        <v>387</v>
      </c>
      <c r="D34" s="111" t="s">
        <v>89</v>
      </c>
    </row>
    <row r="35" spans="1:4" x14ac:dyDescent="0.2">
      <c r="A35" s="112" t="s">
        <v>676</v>
      </c>
      <c r="B35" s="113" t="s">
        <v>677</v>
      </c>
      <c r="C35" s="110" t="s">
        <v>387</v>
      </c>
      <c r="D35" s="111" t="s">
        <v>82</v>
      </c>
    </row>
    <row r="36" spans="1:4" x14ac:dyDescent="0.2">
      <c r="A36" s="112" t="s">
        <v>678</v>
      </c>
      <c r="B36" s="113" t="s">
        <v>679</v>
      </c>
      <c r="C36" s="110" t="s">
        <v>387</v>
      </c>
      <c r="D36" s="111" t="s">
        <v>83</v>
      </c>
    </row>
    <row r="37" spans="1:4" x14ac:dyDescent="0.2">
      <c r="A37" s="112" t="s">
        <v>680</v>
      </c>
      <c r="B37" s="113" t="s">
        <v>681</v>
      </c>
      <c r="C37" s="110" t="s">
        <v>387</v>
      </c>
      <c r="D37" s="111" t="s">
        <v>8</v>
      </c>
    </row>
    <row r="38" spans="1:4" x14ac:dyDescent="0.2">
      <c r="A38" s="112" t="s">
        <v>682</v>
      </c>
      <c r="B38" s="113" t="s">
        <v>683</v>
      </c>
      <c r="C38" s="110" t="s">
        <v>387</v>
      </c>
      <c r="D38" s="111" t="s">
        <v>604</v>
      </c>
    </row>
    <row r="39" spans="1:4" x14ac:dyDescent="0.2">
      <c r="A39" s="112" t="s">
        <v>684</v>
      </c>
      <c r="B39" s="113" t="s">
        <v>685</v>
      </c>
      <c r="C39" s="110" t="s">
        <v>387</v>
      </c>
      <c r="D39" s="111" t="s">
        <v>94</v>
      </c>
    </row>
    <row r="40" spans="1:4" x14ac:dyDescent="0.2">
      <c r="A40" s="112" t="s">
        <v>686</v>
      </c>
      <c r="B40" s="113" t="s">
        <v>687</v>
      </c>
      <c r="C40" s="110" t="s">
        <v>387</v>
      </c>
      <c r="D40" s="111" t="s">
        <v>85</v>
      </c>
    </row>
    <row r="41" spans="1:4" x14ac:dyDescent="0.2">
      <c r="A41" s="112" t="s">
        <v>151</v>
      </c>
      <c r="B41" s="113" t="s">
        <v>150</v>
      </c>
      <c r="C41" s="110" t="s">
        <v>387</v>
      </c>
      <c r="D41" s="111" t="s">
        <v>152</v>
      </c>
    </row>
    <row r="42" spans="1:4" x14ac:dyDescent="0.2">
      <c r="A42" s="112" t="s">
        <v>270</v>
      </c>
      <c r="B42" s="113" t="s">
        <v>269</v>
      </c>
      <c r="C42" s="110" t="s">
        <v>387</v>
      </c>
      <c r="D42" s="111" t="s">
        <v>12</v>
      </c>
    </row>
    <row r="43" spans="1:4" x14ac:dyDescent="0.2">
      <c r="A43" s="112" t="s">
        <v>688</v>
      </c>
      <c r="B43" s="113" t="s">
        <v>689</v>
      </c>
      <c r="C43" s="110" t="s">
        <v>387</v>
      </c>
      <c r="D43" s="111" t="s">
        <v>90</v>
      </c>
    </row>
    <row r="44" spans="1:4" x14ac:dyDescent="0.2">
      <c r="A44" s="112" t="s">
        <v>690</v>
      </c>
      <c r="B44" s="113" t="s">
        <v>691</v>
      </c>
      <c r="C44" s="110" t="s">
        <v>387</v>
      </c>
      <c r="D44" s="111" t="s">
        <v>30</v>
      </c>
    </row>
    <row r="45" spans="1:4" x14ac:dyDescent="0.2">
      <c r="A45" s="112" t="s">
        <v>48</v>
      </c>
      <c r="B45" s="113" t="s">
        <v>47</v>
      </c>
      <c r="C45" s="110" t="s">
        <v>387</v>
      </c>
      <c r="D45" s="111" t="s">
        <v>49</v>
      </c>
    </row>
    <row r="46" spans="1:4" x14ac:dyDescent="0.2">
      <c r="A46" s="112" t="s">
        <v>245</v>
      </c>
      <c r="B46" s="113" t="s">
        <v>244</v>
      </c>
      <c r="C46" s="110" t="s">
        <v>387</v>
      </c>
      <c r="D46" s="111" t="s">
        <v>246</v>
      </c>
    </row>
    <row r="47" spans="1:4" x14ac:dyDescent="0.2">
      <c r="A47" s="112" t="s">
        <v>25</v>
      </c>
      <c r="B47" s="113" t="s">
        <v>24</v>
      </c>
      <c r="C47" s="110" t="s">
        <v>387</v>
      </c>
      <c r="D47" s="111" t="s">
        <v>26</v>
      </c>
    </row>
    <row r="48" spans="1:4" x14ac:dyDescent="0.2">
      <c r="A48" s="112" t="s">
        <v>692</v>
      </c>
      <c r="B48" s="113" t="s">
        <v>693</v>
      </c>
      <c r="C48" s="110" t="s">
        <v>387</v>
      </c>
      <c r="D48" s="111" t="s">
        <v>90</v>
      </c>
    </row>
    <row r="49" spans="1:4" x14ac:dyDescent="0.2">
      <c r="A49" s="112" t="s">
        <v>138</v>
      </c>
      <c r="B49" s="113" t="s">
        <v>137</v>
      </c>
      <c r="C49" s="110" t="s">
        <v>387</v>
      </c>
      <c r="D49" s="111" t="s">
        <v>139</v>
      </c>
    </row>
    <row r="50" spans="1:4" x14ac:dyDescent="0.2">
      <c r="A50" s="112" t="s">
        <v>62</v>
      </c>
      <c r="B50" s="113" t="s">
        <v>61</v>
      </c>
      <c r="C50" s="110" t="s">
        <v>387</v>
      </c>
      <c r="D50" s="111" t="s">
        <v>63</v>
      </c>
    </row>
    <row r="51" spans="1:4" x14ac:dyDescent="0.2">
      <c r="A51" s="112" t="s">
        <v>694</v>
      </c>
      <c r="B51" s="113" t="s">
        <v>64</v>
      </c>
      <c r="C51" s="110" t="s">
        <v>387</v>
      </c>
      <c r="D51" s="111" t="s">
        <v>65</v>
      </c>
    </row>
    <row r="52" spans="1:4" x14ac:dyDescent="0.2">
      <c r="A52" s="112" t="s">
        <v>112</v>
      </c>
      <c r="B52" s="113" t="s">
        <v>111</v>
      </c>
      <c r="C52" s="110" t="s">
        <v>387</v>
      </c>
      <c r="D52" s="111" t="s">
        <v>113</v>
      </c>
    </row>
    <row r="53" spans="1:4" x14ac:dyDescent="0.2">
      <c r="A53" s="112" t="s">
        <v>124</v>
      </c>
      <c r="B53" s="113" t="s">
        <v>123</v>
      </c>
      <c r="C53" s="110" t="s">
        <v>387</v>
      </c>
      <c r="D53" s="111" t="s">
        <v>125</v>
      </c>
    </row>
    <row r="54" spans="1:4" x14ac:dyDescent="0.2">
      <c r="A54" s="112" t="s">
        <v>19</v>
      </c>
      <c r="B54" s="113" t="s">
        <v>18</v>
      </c>
      <c r="C54" s="110" t="s">
        <v>387</v>
      </c>
      <c r="D54" s="111" t="s">
        <v>20</v>
      </c>
    </row>
    <row r="55" spans="1:4" x14ac:dyDescent="0.2">
      <c r="A55" s="112" t="s">
        <v>695</v>
      </c>
      <c r="B55" s="113" t="s">
        <v>37</v>
      </c>
      <c r="C55" s="110" t="s">
        <v>387</v>
      </c>
      <c r="D55" s="111" t="s">
        <v>38</v>
      </c>
    </row>
    <row r="56" spans="1:4" x14ac:dyDescent="0.2">
      <c r="A56" s="112" t="s">
        <v>189</v>
      </c>
      <c r="B56" s="113" t="s">
        <v>188</v>
      </c>
      <c r="C56" s="110" t="s">
        <v>387</v>
      </c>
      <c r="D56" s="111" t="s">
        <v>190</v>
      </c>
    </row>
    <row r="57" spans="1:4" x14ac:dyDescent="0.2">
      <c r="A57" s="112" t="s">
        <v>71</v>
      </c>
      <c r="B57" s="113" t="s">
        <v>70</v>
      </c>
      <c r="C57" s="110" t="s">
        <v>387</v>
      </c>
      <c r="D57" s="111" t="s">
        <v>72</v>
      </c>
    </row>
    <row r="58" spans="1:4" x14ac:dyDescent="0.2">
      <c r="A58" s="112" t="s">
        <v>35</v>
      </c>
      <c r="B58" s="113" t="s">
        <v>34</v>
      </c>
      <c r="C58" s="110" t="s">
        <v>387</v>
      </c>
      <c r="D58" s="111" t="s">
        <v>36</v>
      </c>
    </row>
    <row r="59" spans="1:4" x14ac:dyDescent="0.2">
      <c r="A59" s="112" t="s">
        <v>212</v>
      </c>
      <c r="B59" s="113" t="s">
        <v>211</v>
      </c>
      <c r="C59" s="110" t="s">
        <v>387</v>
      </c>
      <c r="D59" s="111" t="s">
        <v>213</v>
      </c>
    </row>
    <row r="60" spans="1:4" x14ac:dyDescent="0.2">
      <c r="A60" s="112" t="s">
        <v>118</v>
      </c>
      <c r="B60" s="113" t="s">
        <v>117</v>
      </c>
      <c r="C60" s="110" t="s">
        <v>387</v>
      </c>
      <c r="D60" s="111" t="s">
        <v>119</v>
      </c>
    </row>
    <row r="61" spans="1:4" x14ac:dyDescent="0.2">
      <c r="A61" s="112" t="s">
        <v>106</v>
      </c>
      <c r="B61" s="113" t="s">
        <v>105</v>
      </c>
      <c r="C61" s="110" t="s">
        <v>387</v>
      </c>
      <c r="D61" s="111" t="s">
        <v>107</v>
      </c>
    </row>
    <row r="62" spans="1:4" x14ac:dyDescent="0.2">
      <c r="A62" s="112" t="s">
        <v>135</v>
      </c>
      <c r="B62" s="113" t="s">
        <v>134</v>
      </c>
      <c r="C62" s="110" t="s">
        <v>387</v>
      </c>
      <c r="D62" s="111" t="s">
        <v>136</v>
      </c>
    </row>
    <row r="63" spans="1:4" x14ac:dyDescent="0.2">
      <c r="A63" s="112" t="s">
        <v>218</v>
      </c>
      <c r="B63" s="113" t="s">
        <v>217</v>
      </c>
      <c r="C63" s="110" t="s">
        <v>387</v>
      </c>
      <c r="D63" s="111" t="s">
        <v>219</v>
      </c>
    </row>
    <row r="64" spans="1:4" x14ac:dyDescent="0.2">
      <c r="A64" s="112" t="s">
        <v>696</v>
      </c>
      <c r="B64" s="113" t="s">
        <v>697</v>
      </c>
      <c r="C64" s="110" t="s">
        <v>387</v>
      </c>
      <c r="D64" s="111" t="s">
        <v>90</v>
      </c>
    </row>
    <row r="65" spans="1:4" x14ac:dyDescent="0.2">
      <c r="A65" s="112" t="s">
        <v>132</v>
      </c>
      <c r="B65" s="113" t="s">
        <v>131</v>
      </c>
      <c r="C65" s="110" t="s">
        <v>387</v>
      </c>
      <c r="D65" s="111" t="s">
        <v>133</v>
      </c>
    </row>
    <row r="66" spans="1:4" x14ac:dyDescent="0.2">
      <c r="A66" s="112" t="s">
        <v>100</v>
      </c>
      <c r="B66" s="113" t="s">
        <v>99</v>
      </c>
      <c r="C66" s="110" t="s">
        <v>387</v>
      </c>
      <c r="D66" s="111" t="s">
        <v>101</v>
      </c>
    </row>
    <row r="67" spans="1:4" x14ac:dyDescent="0.2">
      <c r="A67" s="112" t="s">
        <v>129</v>
      </c>
      <c r="B67" s="113" t="s">
        <v>128</v>
      </c>
      <c r="C67" s="110" t="s">
        <v>387</v>
      </c>
      <c r="D67" s="111" t="s">
        <v>130</v>
      </c>
    </row>
    <row r="68" spans="1:4" x14ac:dyDescent="0.2">
      <c r="A68" s="112" t="s">
        <v>45</v>
      </c>
      <c r="B68" s="113" t="s">
        <v>44</v>
      </c>
      <c r="C68" s="110" t="s">
        <v>387</v>
      </c>
      <c r="D68" s="111" t="s">
        <v>46</v>
      </c>
    </row>
    <row r="69" spans="1:4" x14ac:dyDescent="0.2">
      <c r="A69" s="112" t="s">
        <v>698</v>
      </c>
      <c r="B69" s="113" t="s">
        <v>56</v>
      </c>
      <c r="C69" s="110" t="s">
        <v>387</v>
      </c>
      <c r="D69" s="111" t="s">
        <v>57</v>
      </c>
    </row>
    <row r="70" spans="1:4" x14ac:dyDescent="0.2">
      <c r="A70" s="112" t="s">
        <v>699</v>
      </c>
      <c r="B70" s="113" t="s">
        <v>700</v>
      </c>
      <c r="C70" s="110" t="s">
        <v>387</v>
      </c>
      <c r="D70" s="111" t="s">
        <v>90</v>
      </c>
    </row>
    <row r="71" spans="1:4" x14ac:dyDescent="0.2">
      <c r="A71" s="112" t="s">
        <v>141</v>
      </c>
      <c r="B71" s="113" t="s">
        <v>140</v>
      </c>
      <c r="C71" s="110" t="s">
        <v>387</v>
      </c>
      <c r="D71" s="111" t="s">
        <v>142</v>
      </c>
    </row>
    <row r="72" spans="1:4" x14ac:dyDescent="0.2">
      <c r="A72" s="112" t="s">
        <v>157</v>
      </c>
      <c r="B72" s="113" t="s">
        <v>156</v>
      </c>
      <c r="C72" s="110" t="s">
        <v>387</v>
      </c>
      <c r="D72" s="111" t="s">
        <v>158</v>
      </c>
    </row>
    <row r="73" spans="1:4" x14ac:dyDescent="0.2">
      <c r="A73" s="112" t="s">
        <v>22</v>
      </c>
      <c r="B73" s="113" t="s">
        <v>21</v>
      </c>
      <c r="C73" s="110" t="s">
        <v>387</v>
      </c>
      <c r="D73" s="111" t="s">
        <v>23</v>
      </c>
    </row>
    <row r="74" spans="1:4" x14ac:dyDescent="0.2">
      <c r="A74" s="112" t="s">
        <v>701</v>
      </c>
      <c r="B74" s="113" t="s">
        <v>148</v>
      </c>
      <c r="C74" s="110" t="s">
        <v>387</v>
      </c>
      <c r="D74" s="111" t="s">
        <v>149</v>
      </c>
    </row>
    <row r="75" spans="1:4" x14ac:dyDescent="0.2">
      <c r="A75" s="112" t="s">
        <v>407</v>
      </c>
      <c r="B75" s="113" t="s">
        <v>146</v>
      </c>
      <c r="C75" s="110" t="s">
        <v>387</v>
      </c>
      <c r="D75" s="111" t="s">
        <v>147</v>
      </c>
    </row>
    <row r="76" spans="1:4" x14ac:dyDescent="0.2">
      <c r="A76" s="112" t="s">
        <v>103</v>
      </c>
      <c r="B76" s="113" t="s">
        <v>102</v>
      </c>
      <c r="C76" s="110" t="s">
        <v>387</v>
      </c>
      <c r="D76" s="111" t="s">
        <v>104</v>
      </c>
    </row>
    <row r="77" spans="1:4" x14ac:dyDescent="0.2">
      <c r="A77" s="112" t="s">
        <v>97</v>
      </c>
      <c r="B77" s="113" t="s">
        <v>96</v>
      </c>
      <c r="C77" s="110" t="s">
        <v>387</v>
      </c>
      <c r="D77" s="111" t="s">
        <v>98</v>
      </c>
    </row>
    <row r="78" spans="1:4" x14ac:dyDescent="0.2">
      <c r="A78" s="112" t="s">
        <v>858</v>
      </c>
      <c r="B78" s="113" t="s">
        <v>126</v>
      </c>
      <c r="C78" s="110" t="s">
        <v>387</v>
      </c>
      <c r="D78" s="111" t="s">
        <v>127</v>
      </c>
    </row>
    <row r="79" spans="1:4" x14ac:dyDescent="0.2">
      <c r="A79" s="112" t="s">
        <v>702</v>
      </c>
      <c r="B79" s="113" t="s">
        <v>703</v>
      </c>
      <c r="C79" s="110" t="s">
        <v>387</v>
      </c>
      <c r="D79" s="111" t="s">
        <v>67</v>
      </c>
    </row>
    <row r="80" spans="1:4" x14ac:dyDescent="0.2">
      <c r="A80" s="112" t="s">
        <v>704</v>
      </c>
      <c r="B80" s="113" t="s">
        <v>705</v>
      </c>
      <c r="C80" s="110" t="s">
        <v>387</v>
      </c>
      <c r="D80" s="111" t="s">
        <v>69</v>
      </c>
    </row>
    <row r="81" spans="1:4" x14ac:dyDescent="0.2">
      <c r="A81" s="112" t="s">
        <v>706</v>
      </c>
      <c r="B81" s="113" t="s">
        <v>707</v>
      </c>
      <c r="C81" s="110" t="s">
        <v>387</v>
      </c>
      <c r="D81" s="111" t="s">
        <v>66</v>
      </c>
    </row>
    <row r="82" spans="1:4" x14ac:dyDescent="0.2">
      <c r="A82" s="112" t="s">
        <v>708</v>
      </c>
      <c r="B82" s="113" t="s">
        <v>709</v>
      </c>
      <c r="C82" s="110" t="s">
        <v>387</v>
      </c>
      <c r="D82" s="111" t="s">
        <v>68</v>
      </c>
    </row>
    <row r="83" spans="1:4" x14ac:dyDescent="0.2">
      <c r="A83" s="112" t="s">
        <v>16</v>
      </c>
      <c r="B83" s="113" t="s">
        <v>16</v>
      </c>
      <c r="C83" s="110" t="s">
        <v>387</v>
      </c>
      <c r="D83" s="111" t="s">
        <v>17</v>
      </c>
    </row>
    <row r="84" spans="1:4" x14ac:dyDescent="0.2">
      <c r="A84" s="112" t="s">
        <v>54</v>
      </c>
      <c r="B84" s="113" t="s">
        <v>53</v>
      </c>
      <c r="C84" s="110" t="s">
        <v>387</v>
      </c>
      <c r="D84" s="111" t="s">
        <v>55</v>
      </c>
    </row>
    <row r="85" spans="1:4" x14ac:dyDescent="0.2">
      <c r="A85" s="112" t="s">
        <v>59</v>
      </c>
      <c r="B85" s="113" t="s">
        <v>58</v>
      </c>
      <c r="C85" s="110" t="s">
        <v>387</v>
      </c>
      <c r="D85" s="111" t="s">
        <v>60</v>
      </c>
    </row>
    <row r="86" spans="1:4" x14ac:dyDescent="0.2">
      <c r="A86" s="112" t="s">
        <v>710</v>
      </c>
      <c r="B86" s="113" t="s">
        <v>711</v>
      </c>
      <c r="C86" s="110" t="s">
        <v>387</v>
      </c>
      <c r="D86" s="111" t="s">
        <v>90</v>
      </c>
    </row>
    <row r="87" spans="1:4" x14ac:dyDescent="0.2">
      <c r="A87" s="114" t="s">
        <v>330</v>
      </c>
      <c r="B87" s="115" t="s">
        <v>329</v>
      </c>
      <c r="C87" s="116" t="s">
        <v>388</v>
      </c>
      <c r="D87" s="108" t="s">
        <v>331</v>
      </c>
    </row>
    <row r="88" spans="1:4" x14ac:dyDescent="0.2">
      <c r="A88" s="112" t="s">
        <v>160</v>
      </c>
      <c r="B88" s="113" t="s">
        <v>159</v>
      </c>
      <c r="C88" s="117" t="s">
        <v>388</v>
      </c>
      <c r="D88" s="111" t="s">
        <v>10</v>
      </c>
    </row>
    <row r="89" spans="1:4" x14ac:dyDescent="0.2">
      <c r="A89" s="112" t="s">
        <v>195</v>
      </c>
      <c r="B89" s="113" t="s">
        <v>194</v>
      </c>
      <c r="C89" s="117" t="s">
        <v>388</v>
      </c>
      <c r="D89" s="111" t="s">
        <v>196</v>
      </c>
    </row>
    <row r="90" spans="1:4" x14ac:dyDescent="0.2">
      <c r="A90" s="112" t="s">
        <v>162</v>
      </c>
      <c r="B90" s="113" t="s">
        <v>161</v>
      </c>
      <c r="C90" s="117" t="s">
        <v>388</v>
      </c>
      <c r="D90" s="111" t="s">
        <v>163</v>
      </c>
    </row>
    <row r="91" spans="1:4" x14ac:dyDescent="0.2">
      <c r="A91" s="118" t="s">
        <v>284</v>
      </c>
      <c r="B91" s="119" t="s">
        <v>283</v>
      </c>
      <c r="C91" s="120" t="s">
        <v>388</v>
      </c>
      <c r="D91" s="121" t="s">
        <v>285</v>
      </c>
    </row>
    <row r="92" spans="1:4" x14ac:dyDescent="0.2">
      <c r="A92" s="112" t="s">
        <v>429</v>
      </c>
      <c r="B92" s="113" t="s">
        <v>428</v>
      </c>
      <c r="C92" s="15" t="s">
        <v>389</v>
      </c>
      <c r="D92" s="111" t="s">
        <v>430</v>
      </c>
    </row>
    <row r="93" spans="1:4" x14ac:dyDescent="0.2">
      <c r="A93" s="112" t="s">
        <v>272</v>
      </c>
      <c r="B93" s="113" t="s">
        <v>271</v>
      </c>
      <c r="C93" s="15" t="s">
        <v>389</v>
      </c>
      <c r="D93" s="111" t="s">
        <v>273</v>
      </c>
    </row>
    <row r="94" spans="1:4" x14ac:dyDescent="0.2">
      <c r="A94" s="112" t="s">
        <v>230</v>
      </c>
      <c r="B94" s="113" t="s">
        <v>229</v>
      </c>
      <c r="C94" s="15" t="s">
        <v>389</v>
      </c>
      <c r="D94" s="111" t="s">
        <v>231</v>
      </c>
    </row>
    <row r="95" spans="1:4" x14ac:dyDescent="0.2">
      <c r="A95" s="112" t="s">
        <v>169</v>
      </c>
      <c r="B95" s="113" t="s">
        <v>168</v>
      </c>
      <c r="C95" s="15" t="s">
        <v>389</v>
      </c>
      <c r="D95" s="111" t="s">
        <v>170</v>
      </c>
    </row>
    <row r="96" spans="1:4" x14ac:dyDescent="0.2">
      <c r="A96" s="112" t="s">
        <v>221</v>
      </c>
      <c r="B96" s="113" t="s">
        <v>220</v>
      </c>
      <c r="C96" s="15" t="s">
        <v>389</v>
      </c>
      <c r="D96" s="111" t="s">
        <v>222</v>
      </c>
    </row>
    <row r="97" spans="1:4" x14ac:dyDescent="0.2">
      <c r="A97" s="112" t="s">
        <v>290</v>
      </c>
      <c r="B97" s="113" t="s">
        <v>289</v>
      </c>
      <c r="C97" s="15" t="s">
        <v>389</v>
      </c>
      <c r="D97" s="111" t="s">
        <v>11</v>
      </c>
    </row>
    <row r="98" spans="1:4" x14ac:dyDescent="0.2">
      <c r="A98" s="112" t="s">
        <v>281</v>
      </c>
      <c r="B98" s="113" t="s">
        <v>280</v>
      </c>
      <c r="C98" s="15" t="s">
        <v>389</v>
      </c>
      <c r="D98" s="111" t="s">
        <v>282</v>
      </c>
    </row>
    <row r="99" spans="1:4" x14ac:dyDescent="0.2">
      <c r="A99" s="112" t="s">
        <v>248</v>
      </c>
      <c r="B99" s="113" t="s">
        <v>247</v>
      </c>
      <c r="C99" s="15" t="s">
        <v>389</v>
      </c>
      <c r="D99" s="111" t="s">
        <v>249</v>
      </c>
    </row>
    <row r="100" spans="1:4" x14ac:dyDescent="0.2">
      <c r="A100" s="112" t="s">
        <v>198</v>
      </c>
      <c r="B100" s="113" t="s">
        <v>197</v>
      </c>
      <c r="C100" s="15" t="s">
        <v>389</v>
      </c>
      <c r="D100" s="111" t="s">
        <v>199</v>
      </c>
    </row>
    <row r="101" spans="1:4" x14ac:dyDescent="0.2">
      <c r="A101" s="112" t="s">
        <v>605</v>
      </c>
      <c r="B101" s="113" t="s">
        <v>606</v>
      </c>
      <c r="C101" s="15" t="s">
        <v>389</v>
      </c>
      <c r="D101" s="111" t="s">
        <v>607</v>
      </c>
    </row>
    <row r="102" spans="1:4" x14ac:dyDescent="0.2">
      <c r="A102" s="112" t="s">
        <v>424</v>
      </c>
      <c r="B102" s="113" t="s">
        <v>423</v>
      </c>
      <c r="C102" s="15" t="s">
        <v>389</v>
      </c>
      <c r="D102" s="111" t="s">
        <v>425</v>
      </c>
    </row>
    <row r="103" spans="1:4" x14ac:dyDescent="0.2">
      <c r="A103" s="112" t="s">
        <v>537</v>
      </c>
      <c r="B103" s="113" t="s">
        <v>536</v>
      </c>
      <c r="C103" s="15" t="s">
        <v>389</v>
      </c>
      <c r="D103" s="111" t="s">
        <v>538</v>
      </c>
    </row>
    <row r="104" spans="1:4" x14ac:dyDescent="0.2">
      <c r="A104" s="112" t="s">
        <v>253</v>
      </c>
      <c r="B104" s="113" t="s">
        <v>252</v>
      </c>
      <c r="C104" s="15" t="s">
        <v>389</v>
      </c>
      <c r="D104" s="111" t="s">
        <v>254</v>
      </c>
    </row>
    <row r="105" spans="1:4" x14ac:dyDescent="0.2">
      <c r="A105" s="112" t="s">
        <v>215</v>
      </c>
      <c r="B105" s="113" t="s">
        <v>214</v>
      </c>
      <c r="C105" s="15" t="s">
        <v>389</v>
      </c>
      <c r="D105" s="111" t="s">
        <v>216</v>
      </c>
    </row>
    <row r="106" spans="1:4" x14ac:dyDescent="0.2">
      <c r="A106" s="112" t="s">
        <v>207</v>
      </c>
      <c r="B106" s="113" t="s">
        <v>206</v>
      </c>
      <c r="C106" s="15" t="s">
        <v>389</v>
      </c>
      <c r="D106" s="111" t="s">
        <v>208</v>
      </c>
    </row>
    <row r="107" spans="1:4" x14ac:dyDescent="0.2">
      <c r="A107" s="112" t="s">
        <v>278</v>
      </c>
      <c r="B107" s="113" t="s">
        <v>277</v>
      </c>
      <c r="C107" s="15" t="s">
        <v>389</v>
      </c>
      <c r="D107" s="111" t="s">
        <v>279</v>
      </c>
    </row>
    <row r="108" spans="1:4" x14ac:dyDescent="0.2">
      <c r="A108" s="112" t="s">
        <v>201</v>
      </c>
      <c r="B108" s="113" t="s">
        <v>200</v>
      </c>
      <c r="C108" s="15" t="s">
        <v>389</v>
      </c>
      <c r="D108" s="111" t="s">
        <v>202</v>
      </c>
    </row>
    <row r="109" spans="1:4" x14ac:dyDescent="0.2">
      <c r="A109" s="112" t="s">
        <v>327</v>
      </c>
      <c r="B109" s="113" t="s">
        <v>326</v>
      </c>
      <c r="C109" s="15" t="s">
        <v>389</v>
      </c>
      <c r="D109" s="111" t="s">
        <v>328</v>
      </c>
    </row>
    <row r="110" spans="1:4" x14ac:dyDescent="0.2">
      <c r="A110" s="112" t="s">
        <v>239</v>
      </c>
      <c r="B110" s="113" t="s">
        <v>238</v>
      </c>
      <c r="C110" s="15" t="s">
        <v>389</v>
      </c>
      <c r="D110" s="111" t="s">
        <v>240</v>
      </c>
    </row>
    <row r="111" spans="1:4" x14ac:dyDescent="0.2">
      <c r="A111" s="112" t="s">
        <v>172</v>
      </c>
      <c r="B111" s="113" t="s">
        <v>171</v>
      </c>
      <c r="C111" s="15" t="s">
        <v>389</v>
      </c>
      <c r="D111" s="111" t="s">
        <v>173</v>
      </c>
    </row>
    <row r="112" spans="1:4" x14ac:dyDescent="0.2">
      <c r="A112" s="112" t="s">
        <v>598</v>
      </c>
      <c r="B112" s="113" t="s">
        <v>599</v>
      </c>
      <c r="C112" s="15" t="s">
        <v>389</v>
      </c>
      <c r="D112" s="111" t="s">
        <v>600</v>
      </c>
    </row>
    <row r="113" spans="1:4" x14ac:dyDescent="0.2">
      <c r="A113" s="112" t="s">
        <v>236</v>
      </c>
      <c r="B113" s="113" t="s">
        <v>235</v>
      </c>
      <c r="C113" s="15" t="s">
        <v>389</v>
      </c>
      <c r="D113" s="111" t="s">
        <v>237</v>
      </c>
    </row>
    <row r="114" spans="1:4" x14ac:dyDescent="0.2">
      <c r="A114" s="112" t="s">
        <v>178</v>
      </c>
      <c r="B114" s="113" t="s">
        <v>177</v>
      </c>
      <c r="C114" s="15" t="s">
        <v>389</v>
      </c>
      <c r="D114" s="111" t="s">
        <v>6</v>
      </c>
    </row>
    <row r="115" spans="1:4" x14ac:dyDescent="0.2">
      <c r="A115" s="112" t="s">
        <v>287</v>
      </c>
      <c r="B115" s="113" t="s">
        <v>286</v>
      </c>
      <c r="C115" s="15" t="s">
        <v>389</v>
      </c>
      <c r="D115" s="111" t="s">
        <v>288</v>
      </c>
    </row>
    <row r="116" spans="1:4" x14ac:dyDescent="0.2">
      <c r="A116" s="112" t="s">
        <v>405</v>
      </c>
      <c r="B116" s="113" t="s">
        <v>404</v>
      </c>
      <c r="C116" s="15" t="s">
        <v>389</v>
      </c>
      <c r="D116" s="111" t="s">
        <v>406</v>
      </c>
    </row>
    <row r="117" spans="1:4" x14ac:dyDescent="0.2">
      <c r="A117" s="112" t="s">
        <v>251</v>
      </c>
      <c r="B117" s="113" t="s">
        <v>250</v>
      </c>
      <c r="C117" s="15" t="s">
        <v>389</v>
      </c>
      <c r="D117" s="111" t="s">
        <v>9</v>
      </c>
    </row>
    <row r="118" spans="1:4" x14ac:dyDescent="0.2">
      <c r="A118" s="112" t="s">
        <v>292</v>
      </c>
      <c r="B118" s="113" t="s">
        <v>291</v>
      </c>
      <c r="C118" s="15" t="s">
        <v>389</v>
      </c>
      <c r="D118" s="111" t="s">
        <v>293</v>
      </c>
    </row>
    <row r="119" spans="1:4" x14ac:dyDescent="0.2">
      <c r="A119" s="112" t="s">
        <v>242</v>
      </c>
      <c r="B119" s="113" t="s">
        <v>241</v>
      </c>
      <c r="C119" s="15" t="s">
        <v>389</v>
      </c>
      <c r="D119" s="111" t="s">
        <v>243</v>
      </c>
    </row>
    <row r="120" spans="1:4" x14ac:dyDescent="0.2">
      <c r="A120" s="112" t="s">
        <v>712</v>
      </c>
      <c r="B120" s="113" t="s">
        <v>713</v>
      </c>
      <c r="C120" s="15" t="s">
        <v>389</v>
      </c>
      <c r="D120" s="111" t="s">
        <v>714</v>
      </c>
    </row>
    <row r="121" spans="1:4" x14ac:dyDescent="0.2">
      <c r="A121" s="112" t="s">
        <v>175</v>
      </c>
      <c r="B121" s="113" t="s">
        <v>174</v>
      </c>
      <c r="C121" s="15" t="s">
        <v>389</v>
      </c>
      <c r="D121" s="111" t="s">
        <v>176</v>
      </c>
    </row>
    <row r="122" spans="1:4" x14ac:dyDescent="0.2">
      <c r="A122" s="112" t="s">
        <v>295</v>
      </c>
      <c r="B122" s="113" t="s">
        <v>294</v>
      </c>
      <c r="C122" s="15" t="s">
        <v>389</v>
      </c>
      <c r="D122" s="111" t="s">
        <v>296</v>
      </c>
    </row>
    <row r="123" spans="1:4" x14ac:dyDescent="0.2">
      <c r="A123" s="112" t="s">
        <v>224</v>
      </c>
      <c r="B123" s="113" t="s">
        <v>223</v>
      </c>
      <c r="C123" s="15" t="s">
        <v>389</v>
      </c>
      <c r="D123" s="111" t="s">
        <v>225</v>
      </c>
    </row>
    <row r="124" spans="1:4" x14ac:dyDescent="0.2">
      <c r="A124" s="112" t="s">
        <v>355</v>
      </c>
      <c r="B124" s="113" t="s">
        <v>354</v>
      </c>
      <c r="C124" s="15" t="s">
        <v>389</v>
      </c>
      <c r="D124" s="111" t="s">
        <v>356</v>
      </c>
    </row>
    <row r="125" spans="1:4" x14ac:dyDescent="0.2">
      <c r="A125" s="112" t="s">
        <v>262</v>
      </c>
      <c r="B125" s="113" t="s">
        <v>261</v>
      </c>
      <c r="C125" s="15" t="s">
        <v>389</v>
      </c>
      <c r="D125" s="111" t="s">
        <v>263</v>
      </c>
    </row>
    <row r="126" spans="1:4" x14ac:dyDescent="0.2">
      <c r="A126" s="112" t="s">
        <v>298</v>
      </c>
      <c r="B126" s="113" t="s">
        <v>297</v>
      </c>
      <c r="C126" s="15" t="s">
        <v>389</v>
      </c>
      <c r="D126" s="111" t="s">
        <v>299</v>
      </c>
    </row>
    <row r="127" spans="1:4" x14ac:dyDescent="0.2">
      <c r="A127" s="112" t="s">
        <v>391</v>
      </c>
      <c r="B127" s="113" t="s">
        <v>264</v>
      </c>
      <c r="C127" s="15" t="s">
        <v>389</v>
      </c>
      <c r="D127" s="111" t="s">
        <v>265</v>
      </c>
    </row>
    <row r="128" spans="1:4" x14ac:dyDescent="0.2">
      <c r="A128" s="112" t="s">
        <v>608</v>
      </c>
      <c r="B128" s="113" t="s">
        <v>609</v>
      </c>
      <c r="C128" s="15" t="s">
        <v>389</v>
      </c>
      <c r="D128" s="111" t="s">
        <v>610</v>
      </c>
    </row>
    <row r="129" spans="1:4" x14ac:dyDescent="0.2">
      <c r="A129" s="112" t="s">
        <v>180</v>
      </c>
      <c r="B129" s="113" t="s">
        <v>179</v>
      </c>
      <c r="C129" s="15" t="s">
        <v>389</v>
      </c>
      <c r="D129" s="111" t="s">
        <v>181</v>
      </c>
    </row>
    <row r="130" spans="1:4" x14ac:dyDescent="0.2">
      <c r="A130" s="112" t="s">
        <v>233</v>
      </c>
      <c r="B130" s="113" t="s">
        <v>232</v>
      </c>
      <c r="C130" s="15" t="s">
        <v>389</v>
      </c>
      <c r="D130" s="111" t="s">
        <v>234</v>
      </c>
    </row>
    <row r="131" spans="1:4" x14ac:dyDescent="0.2">
      <c r="A131" s="112" t="s">
        <v>338</v>
      </c>
      <c r="B131" s="113" t="s">
        <v>337</v>
      </c>
      <c r="C131" s="15" t="s">
        <v>389</v>
      </c>
      <c r="D131" s="111" t="s">
        <v>339</v>
      </c>
    </row>
    <row r="132" spans="1:4" x14ac:dyDescent="0.2">
      <c r="A132" s="112" t="s">
        <v>301</v>
      </c>
      <c r="B132" s="113" t="s">
        <v>300</v>
      </c>
      <c r="C132" s="15" t="s">
        <v>389</v>
      </c>
      <c r="D132" s="111" t="s">
        <v>302</v>
      </c>
    </row>
    <row r="133" spans="1:4" x14ac:dyDescent="0.2">
      <c r="A133" s="112" t="s">
        <v>367</v>
      </c>
      <c r="B133" s="113" t="s">
        <v>366</v>
      </c>
      <c r="C133" s="15" t="s">
        <v>389</v>
      </c>
      <c r="D133" s="111" t="s">
        <v>368</v>
      </c>
    </row>
    <row r="134" spans="1:4" x14ac:dyDescent="0.2">
      <c r="A134" s="112" t="s">
        <v>183</v>
      </c>
      <c r="B134" s="113" t="s">
        <v>182</v>
      </c>
      <c r="C134" s="15" t="s">
        <v>389</v>
      </c>
      <c r="D134" s="111" t="s">
        <v>184</v>
      </c>
    </row>
    <row r="135" spans="1:4" x14ac:dyDescent="0.2">
      <c r="A135" s="112" t="s">
        <v>358</v>
      </c>
      <c r="B135" s="113" t="s">
        <v>357</v>
      </c>
      <c r="C135" s="15" t="s">
        <v>389</v>
      </c>
      <c r="D135" s="111" t="s">
        <v>359</v>
      </c>
    </row>
    <row r="136" spans="1:4" x14ac:dyDescent="0.2">
      <c r="A136" s="112" t="s">
        <v>267</v>
      </c>
      <c r="B136" s="113" t="s">
        <v>266</v>
      </c>
      <c r="C136" s="15" t="s">
        <v>389</v>
      </c>
      <c r="D136" s="111" t="s">
        <v>268</v>
      </c>
    </row>
    <row r="137" spans="1:4" x14ac:dyDescent="0.2">
      <c r="A137" s="112" t="s">
        <v>304</v>
      </c>
      <c r="B137" s="113" t="s">
        <v>303</v>
      </c>
      <c r="C137" s="15" t="s">
        <v>389</v>
      </c>
      <c r="D137" s="111" t="s">
        <v>305</v>
      </c>
    </row>
    <row r="138" spans="1:4" x14ac:dyDescent="0.2">
      <c r="A138" s="112" t="s">
        <v>370</v>
      </c>
      <c r="B138" s="113" t="s">
        <v>369</v>
      </c>
      <c r="C138" s="15" t="s">
        <v>389</v>
      </c>
      <c r="D138" s="111" t="s">
        <v>371</v>
      </c>
    </row>
    <row r="139" spans="1:4" x14ac:dyDescent="0.2">
      <c r="A139" s="112" t="s">
        <v>259</v>
      </c>
      <c r="B139" s="113" t="s">
        <v>258</v>
      </c>
      <c r="C139" s="15" t="s">
        <v>389</v>
      </c>
      <c r="D139" s="111" t="s">
        <v>260</v>
      </c>
    </row>
    <row r="140" spans="1:4" x14ac:dyDescent="0.2">
      <c r="A140" s="112" t="s">
        <v>324</v>
      </c>
      <c r="B140" s="113" t="s">
        <v>323</v>
      </c>
      <c r="C140" s="15" t="s">
        <v>389</v>
      </c>
      <c r="D140" s="111" t="s">
        <v>325</v>
      </c>
    </row>
    <row r="141" spans="1:4" x14ac:dyDescent="0.2">
      <c r="A141" s="112" t="s">
        <v>611</v>
      </c>
      <c r="B141" s="113" t="s">
        <v>612</v>
      </c>
      <c r="C141" s="15" t="s">
        <v>389</v>
      </c>
      <c r="D141" s="111" t="s">
        <v>613</v>
      </c>
    </row>
    <row r="142" spans="1:4" x14ac:dyDescent="0.2">
      <c r="A142" s="112" t="s">
        <v>409</v>
      </c>
      <c r="B142" s="113" t="s">
        <v>408</v>
      </c>
      <c r="C142" s="15" t="s">
        <v>389</v>
      </c>
      <c r="D142" s="111" t="s">
        <v>410</v>
      </c>
    </row>
    <row r="143" spans="1:4" x14ac:dyDescent="0.2">
      <c r="A143" s="112" t="s">
        <v>361</v>
      </c>
      <c r="B143" s="113" t="s">
        <v>360</v>
      </c>
      <c r="C143" s="15" t="s">
        <v>389</v>
      </c>
      <c r="D143" s="111" t="s">
        <v>362</v>
      </c>
    </row>
    <row r="144" spans="1:4" x14ac:dyDescent="0.2">
      <c r="A144" s="112" t="s">
        <v>432</v>
      </c>
      <c r="B144" s="113" t="s">
        <v>431</v>
      </c>
      <c r="C144" s="15" t="s">
        <v>389</v>
      </c>
      <c r="D144" s="111" t="s">
        <v>433</v>
      </c>
    </row>
    <row r="145" spans="1:4" x14ac:dyDescent="0.2">
      <c r="A145" s="112" t="s">
        <v>321</v>
      </c>
      <c r="B145" s="113" t="s">
        <v>320</v>
      </c>
      <c r="C145" s="15" t="s">
        <v>389</v>
      </c>
      <c r="D145" s="111" t="s">
        <v>322</v>
      </c>
    </row>
    <row r="146" spans="1:4" x14ac:dyDescent="0.2">
      <c r="A146" s="112" t="s">
        <v>715</v>
      </c>
      <c r="B146" s="113" t="s">
        <v>614</v>
      </c>
      <c r="C146" s="15" t="s">
        <v>389</v>
      </c>
      <c r="D146" s="111" t="s">
        <v>615</v>
      </c>
    </row>
    <row r="147" spans="1:4" x14ac:dyDescent="0.2">
      <c r="A147" s="112" t="s">
        <v>318</v>
      </c>
      <c r="B147" s="113" t="s">
        <v>317</v>
      </c>
      <c r="C147" s="15" t="s">
        <v>389</v>
      </c>
      <c r="D147" s="111" t="s">
        <v>319</v>
      </c>
    </row>
    <row r="148" spans="1:4" x14ac:dyDescent="0.2">
      <c r="A148" s="112" t="s">
        <v>333</v>
      </c>
      <c r="B148" s="113" t="s">
        <v>332</v>
      </c>
      <c r="C148" s="15" t="s">
        <v>389</v>
      </c>
      <c r="D148" s="111" t="s">
        <v>334</v>
      </c>
    </row>
    <row r="149" spans="1:4" x14ac:dyDescent="0.2">
      <c r="A149" s="112" t="s">
        <v>412</v>
      </c>
      <c r="B149" s="113" t="s">
        <v>411</v>
      </c>
      <c r="C149" s="15" t="s">
        <v>389</v>
      </c>
      <c r="D149" s="111" t="s">
        <v>13</v>
      </c>
    </row>
    <row r="150" spans="1:4" x14ac:dyDescent="0.2">
      <c r="A150" s="112" t="s">
        <v>307</v>
      </c>
      <c r="B150" s="113" t="s">
        <v>306</v>
      </c>
      <c r="C150" s="15" t="s">
        <v>389</v>
      </c>
      <c r="D150" s="111" t="s">
        <v>308</v>
      </c>
    </row>
    <row r="151" spans="1:4" x14ac:dyDescent="0.2">
      <c r="A151" s="112" t="s">
        <v>413</v>
      </c>
      <c r="B151" s="113" t="s">
        <v>343</v>
      </c>
      <c r="C151" s="15" t="s">
        <v>389</v>
      </c>
      <c r="D151" s="111" t="s">
        <v>344</v>
      </c>
    </row>
    <row r="152" spans="1:4" x14ac:dyDescent="0.2">
      <c r="A152" s="112" t="s">
        <v>341</v>
      </c>
      <c r="B152" s="113" t="s">
        <v>340</v>
      </c>
      <c r="C152" s="15" t="s">
        <v>389</v>
      </c>
      <c r="D152" s="111" t="s">
        <v>342</v>
      </c>
    </row>
    <row r="153" spans="1:4" x14ac:dyDescent="0.2">
      <c r="A153" s="112" t="s">
        <v>192</v>
      </c>
      <c r="B153" s="113" t="s">
        <v>191</v>
      </c>
      <c r="C153" s="15" t="s">
        <v>389</v>
      </c>
      <c r="D153" s="111" t="s">
        <v>193</v>
      </c>
    </row>
    <row r="154" spans="1:4" x14ac:dyDescent="0.2">
      <c r="A154" s="112" t="s">
        <v>616</v>
      </c>
      <c r="B154" s="113" t="s">
        <v>617</v>
      </c>
      <c r="C154" s="15" t="s">
        <v>389</v>
      </c>
      <c r="D154" s="111" t="s">
        <v>618</v>
      </c>
    </row>
    <row r="155" spans="1:4" x14ac:dyDescent="0.2">
      <c r="A155" s="112" t="s">
        <v>166</v>
      </c>
      <c r="B155" s="113" t="s">
        <v>165</v>
      </c>
      <c r="C155" s="15" t="s">
        <v>389</v>
      </c>
      <c r="D155" s="111" t="s">
        <v>167</v>
      </c>
    </row>
    <row r="156" spans="1:4" x14ac:dyDescent="0.2">
      <c r="A156" s="112" t="s">
        <v>415</v>
      </c>
      <c r="B156" s="113" t="s">
        <v>414</v>
      </c>
      <c r="C156" s="15" t="s">
        <v>389</v>
      </c>
      <c r="D156" s="111" t="s">
        <v>416</v>
      </c>
    </row>
    <row r="157" spans="1:4" x14ac:dyDescent="0.2">
      <c r="A157" s="112" t="s">
        <v>716</v>
      </c>
      <c r="B157" s="113" t="s">
        <v>717</v>
      </c>
      <c r="C157" s="15" t="s">
        <v>389</v>
      </c>
      <c r="D157" s="111" t="s">
        <v>718</v>
      </c>
    </row>
    <row r="158" spans="1:4" x14ac:dyDescent="0.2">
      <c r="A158" s="112" t="s">
        <v>435</v>
      </c>
      <c r="B158" s="113" t="s">
        <v>434</v>
      </c>
      <c r="C158" s="15" t="s">
        <v>389</v>
      </c>
      <c r="D158" s="111" t="s">
        <v>436</v>
      </c>
    </row>
    <row r="159" spans="1:4" x14ac:dyDescent="0.2">
      <c r="A159" s="112" t="s">
        <v>418</v>
      </c>
      <c r="B159" s="113" t="s">
        <v>417</v>
      </c>
      <c r="C159" s="15" t="s">
        <v>389</v>
      </c>
      <c r="D159" s="111" t="s">
        <v>419</v>
      </c>
    </row>
    <row r="160" spans="1:4" x14ac:dyDescent="0.2">
      <c r="A160" s="112" t="s">
        <v>256</v>
      </c>
      <c r="B160" s="113" t="s">
        <v>255</v>
      </c>
      <c r="C160" s="15" t="s">
        <v>389</v>
      </c>
      <c r="D160" s="111" t="s">
        <v>257</v>
      </c>
    </row>
    <row r="161" spans="1:4" x14ac:dyDescent="0.2">
      <c r="A161" s="112" t="s">
        <v>315</v>
      </c>
      <c r="B161" s="113" t="s">
        <v>314</v>
      </c>
      <c r="C161" s="15" t="s">
        <v>389</v>
      </c>
      <c r="D161" s="111" t="s">
        <v>316</v>
      </c>
    </row>
    <row r="162" spans="1:4" x14ac:dyDescent="0.2">
      <c r="A162" s="112" t="s">
        <v>364</v>
      </c>
      <c r="B162" s="113" t="s">
        <v>363</v>
      </c>
      <c r="C162" s="15" t="s">
        <v>389</v>
      </c>
      <c r="D162" s="111" t="s">
        <v>365</v>
      </c>
    </row>
    <row r="163" spans="1:4" x14ac:dyDescent="0.2">
      <c r="A163" s="112" t="s">
        <v>310</v>
      </c>
      <c r="B163" s="113" t="s">
        <v>309</v>
      </c>
      <c r="C163" s="15" t="s">
        <v>389</v>
      </c>
      <c r="D163" s="111" t="s">
        <v>311</v>
      </c>
    </row>
    <row r="164" spans="1:4" x14ac:dyDescent="0.2">
      <c r="A164" s="109" t="s">
        <v>719</v>
      </c>
      <c r="B164" s="15" t="s">
        <v>209</v>
      </c>
      <c r="C164" s="15" t="s">
        <v>389</v>
      </c>
      <c r="D164" s="111" t="s">
        <v>210</v>
      </c>
    </row>
    <row r="165" spans="1:4" x14ac:dyDescent="0.2">
      <c r="A165" s="109" t="s">
        <v>346</v>
      </c>
      <c r="B165" s="15" t="s">
        <v>345</v>
      </c>
      <c r="C165" s="15" t="s">
        <v>389</v>
      </c>
      <c r="D165" s="111" t="s">
        <v>347</v>
      </c>
    </row>
    <row r="166" spans="1:4" x14ac:dyDescent="0.2">
      <c r="A166" s="109" t="s">
        <v>349</v>
      </c>
      <c r="B166" s="15" t="s">
        <v>348</v>
      </c>
      <c r="C166" s="15" t="s">
        <v>389</v>
      </c>
      <c r="D166" s="111" t="s">
        <v>350</v>
      </c>
    </row>
    <row r="167" spans="1:4" x14ac:dyDescent="0.2">
      <c r="A167" s="109" t="s">
        <v>275</v>
      </c>
      <c r="B167" s="15" t="s">
        <v>274</v>
      </c>
      <c r="C167" s="15" t="s">
        <v>389</v>
      </c>
      <c r="D167" s="111" t="s">
        <v>276</v>
      </c>
    </row>
    <row r="168" spans="1:4" x14ac:dyDescent="0.2">
      <c r="A168" s="109" t="s">
        <v>204</v>
      </c>
      <c r="B168" s="15" t="s">
        <v>203</v>
      </c>
      <c r="C168" s="15" t="s">
        <v>389</v>
      </c>
      <c r="D168" s="111" t="s">
        <v>205</v>
      </c>
    </row>
    <row r="169" spans="1:4" x14ac:dyDescent="0.2">
      <c r="A169" s="109" t="s">
        <v>336</v>
      </c>
      <c r="B169" s="15" t="s">
        <v>335</v>
      </c>
      <c r="C169" s="15" t="s">
        <v>389</v>
      </c>
      <c r="D169" s="111" t="s">
        <v>5</v>
      </c>
    </row>
    <row r="170" spans="1:4" x14ac:dyDescent="0.2">
      <c r="A170" s="109" t="s">
        <v>421</v>
      </c>
      <c r="B170" s="15" t="s">
        <v>420</v>
      </c>
      <c r="C170" s="15" t="s">
        <v>389</v>
      </c>
      <c r="D170" s="111" t="s">
        <v>422</v>
      </c>
    </row>
    <row r="171" spans="1:4" x14ac:dyDescent="0.2">
      <c r="A171" s="109" t="s">
        <v>186</v>
      </c>
      <c r="B171" s="15" t="s">
        <v>185</v>
      </c>
      <c r="C171" s="15" t="s">
        <v>389</v>
      </c>
      <c r="D171" s="111" t="s">
        <v>187</v>
      </c>
    </row>
    <row r="172" spans="1:4" x14ac:dyDescent="0.2">
      <c r="A172" s="109" t="s">
        <v>227</v>
      </c>
      <c r="B172" s="15" t="s">
        <v>226</v>
      </c>
      <c r="C172" s="15" t="s">
        <v>389</v>
      </c>
      <c r="D172" s="111" t="s">
        <v>228</v>
      </c>
    </row>
    <row r="173" spans="1:4" x14ac:dyDescent="0.2">
      <c r="A173" s="109" t="s">
        <v>352</v>
      </c>
      <c r="B173" s="15" t="s">
        <v>351</v>
      </c>
      <c r="C173" s="15" t="s">
        <v>389</v>
      </c>
      <c r="D173" s="111" t="s">
        <v>353</v>
      </c>
    </row>
    <row r="174" spans="1:4" x14ac:dyDescent="0.2">
      <c r="A174" s="109" t="s">
        <v>121</v>
      </c>
      <c r="B174" s="15" t="s">
        <v>120</v>
      </c>
      <c r="C174" s="15" t="s">
        <v>389</v>
      </c>
      <c r="D174" s="111" t="s">
        <v>122</v>
      </c>
    </row>
    <row r="175" spans="1:4" x14ac:dyDescent="0.2">
      <c r="A175" s="122" t="s">
        <v>398</v>
      </c>
      <c r="B175" s="123" t="s">
        <v>312</v>
      </c>
      <c r="C175" s="123" t="s">
        <v>389</v>
      </c>
      <c r="D175" s="121" t="s">
        <v>313</v>
      </c>
    </row>
  </sheetData>
  <sheetProtection algorithmName="SHA-512" hashValue="1gZdBP4HL4F7ZpT9MKuHoOTnXyTHhERI+9g7brn8xadEpHY072RLX3WfQJ06YGHsfyPn0QpCzwNbn/btkPOeXw==" saltValue="e9S4FtR16pj54925R+E8kQ==" spinCount="100000" sheet="1" objects="1" scenarios="1" formatCells="0" autoFilter="0"/>
  <autoFilter ref="A2:D175" xr:uid="{BFC025A6-B294-433D-AA09-8C965A757D0C}"/>
  <mergeCells count="2">
    <mergeCell ref="A1:D1"/>
    <mergeCell ref="F1:G1"/>
  </mergeCells>
  <pageMargins left="0.70866141732283461" right="0.70866141732283461" top="0.55118110236220474" bottom="0.55118110236220474" header="0.11811023622047244" footer="0.11811023622047244"/>
  <pageSetup paperSize="9" scale="3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4"/>
  <sheetViews>
    <sheetView showGridLines="0" zoomScale="90" zoomScaleNormal="90" workbookViewId="0">
      <pane ySplit="10" topLeftCell="A11" activePane="bottomLeft" state="frozen"/>
      <selection pane="bottomLeft" activeCell="H40" sqref="H40"/>
    </sheetView>
  </sheetViews>
  <sheetFormatPr defaultColWidth="9.140625" defaultRowHeight="11.25" x14ac:dyDescent="0.2"/>
  <cols>
    <col min="1" max="1" width="11.140625" style="124" customWidth="1"/>
    <col min="2" max="2" width="17" style="124" customWidth="1"/>
    <col min="3" max="3" width="9.7109375" style="124" customWidth="1"/>
    <col min="4" max="4" width="15.42578125" style="124" customWidth="1"/>
    <col min="5" max="5" width="19.42578125" style="124" customWidth="1"/>
    <col min="6" max="6" width="19.42578125" style="127" customWidth="1"/>
    <col min="7" max="7" width="13" style="124" bestFit="1" customWidth="1"/>
    <col min="8" max="8" width="139.5703125" style="124" customWidth="1"/>
    <col min="9" max="16384" width="9.140625" style="124"/>
  </cols>
  <sheetData>
    <row r="1" spans="1:8" ht="15" x14ac:dyDescent="0.2">
      <c r="A1" s="198" t="str">
        <f>VLOOKUP("G00",tblTranslation[],LangNameID,FALSE) &amp;" ( "&amp;Idiom&amp;" )"</f>
        <v>Instructions to complete the form ( ENG )</v>
      </c>
      <c r="B1" s="198"/>
      <c r="C1" s="198"/>
      <c r="D1" s="198"/>
      <c r="E1" s="198"/>
      <c r="F1" s="198"/>
      <c r="G1" s="198"/>
      <c r="H1" s="198"/>
    </row>
    <row r="2" spans="1:8" ht="12.75" x14ac:dyDescent="0.2">
      <c r="A2" s="199" t="str">
        <f>VLOOKUP("G01",tblTranslation[],LangFieldID,FALSE)</f>
        <v>General</v>
      </c>
      <c r="B2" s="199"/>
      <c r="C2" s="199"/>
      <c r="D2" s="199"/>
      <c r="E2" s="104"/>
      <c r="F2" s="33"/>
      <c r="G2" s="27"/>
      <c r="H2" s="28"/>
    </row>
    <row r="3" spans="1:8" x14ac:dyDescent="0.2">
      <c r="A3" s="28" t="s">
        <v>450</v>
      </c>
      <c r="B3" s="200" t="str">
        <f>VLOOKUP("G01a",tblTranslation[],LangNameID,FALSE)</f>
        <v>Complete as far as possible the Header and Detail sections (don't leave fields empty where information is known)</v>
      </c>
      <c r="C3" s="200"/>
      <c r="D3" s="200"/>
      <c r="E3" s="200"/>
      <c r="F3" s="200"/>
      <c r="G3" s="200"/>
      <c r="H3" s="200"/>
    </row>
    <row r="4" spans="1:8" x14ac:dyDescent="0.2">
      <c r="A4" s="28" t="s">
        <v>451</v>
      </c>
      <c r="B4" s="200" t="str">
        <f>VLOOKUP("G01b",tblTranslation[],LangNameID,FALSE)</f>
        <v>In Header section, only white cells can be filled (manually or by selecting from the Combo Box the corresponding code)</v>
      </c>
      <c r="C4" s="200"/>
      <c r="D4" s="200"/>
      <c r="E4" s="200"/>
      <c r="F4" s="200"/>
      <c r="G4" s="200"/>
      <c r="H4" s="200"/>
    </row>
    <row r="5" spans="1:8" x14ac:dyDescent="0.2">
      <c r="A5" s="28" t="s">
        <v>452</v>
      </c>
      <c r="B5" s="200" t="str">
        <f>VLOOKUP("G01c",tblTranslation[],LangNameID,FALSE)</f>
        <v>Always use ICCAT standard codes (when element "OTHERS" of various fields is required it must be explicitly described in "Notes")</v>
      </c>
      <c r="C5" s="200"/>
      <c r="D5" s="200"/>
      <c r="E5" s="200"/>
      <c r="F5" s="200"/>
      <c r="G5" s="200"/>
      <c r="H5" s="200"/>
    </row>
    <row r="6" spans="1:8" x14ac:dyDescent="0.2">
      <c r="A6" s="28" t="s">
        <v>453</v>
      </c>
      <c r="B6" s="200" t="str">
        <f>VLOOKUP("G01d",tblTranslation[],LangNameID,FALSE)</f>
        <v>Recommendation for users with databases: To paste an entire dataset into the Detail section (must have the same structure and format) use "Paste special (values)"</v>
      </c>
      <c r="C6" s="200"/>
      <c r="D6" s="200"/>
      <c r="E6" s="200"/>
      <c r="F6" s="200"/>
      <c r="G6" s="200"/>
      <c r="H6" s="200"/>
    </row>
    <row r="7" spans="1:8" x14ac:dyDescent="0.2">
      <c r="A7" s="28" t="s">
        <v>454</v>
      </c>
      <c r="B7" s="200" t="str">
        <f>VLOOKUP("G01e",tblTranslation[],LangNameID,FALSE)</f>
        <v>Leave "blank" the fields for which you don't collect information</v>
      </c>
      <c r="C7" s="200"/>
      <c r="D7" s="200"/>
      <c r="E7" s="200"/>
      <c r="F7" s="200"/>
      <c r="G7" s="200"/>
      <c r="H7" s="200"/>
    </row>
    <row r="8" spans="1:8" x14ac:dyDescent="0.2">
      <c r="A8" s="29"/>
      <c r="B8" s="29"/>
      <c r="C8" s="6"/>
      <c r="D8" s="6"/>
      <c r="E8" s="6"/>
      <c r="F8" s="34"/>
      <c r="G8" s="30"/>
      <c r="H8" s="29"/>
    </row>
    <row r="9" spans="1:8" ht="12.75" x14ac:dyDescent="0.2">
      <c r="A9" s="227" t="str">
        <f>VLOOKUP("S00",tblTranslation[],LangFieldID,FALSE)</f>
        <v>Specific (by field)</v>
      </c>
      <c r="B9" s="227"/>
      <c r="C9" s="227"/>
      <c r="D9" s="227"/>
      <c r="E9" s="100"/>
      <c r="F9" s="34"/>
      <c r="G9" s="30"/>
      <c r="H9" s="29"/>
    </row>
    <row r="10" spans="1:8" x14ac:dyDescent="0.2">
      <c r="A10" s="31" t="str">
        <f>VLOOKUP("SC01",tblTranslation[],LangFieldID,FALSE)</f>
        <v>Form</v>
      </c>
      <c r="B10" s="31" t="str">
        <f>VLOOKUP("SC02",tblTranslation[],LangFieldID,FALSE)</f>
        <v>Sub-form</v>
      </c>
      <c r="C10" s="31" t="str">
        <f>VLOOKUP("SC03",tblTranslation[],LangFieldID,FALSE)</f>
        <v>Part</v>
      </c>
      <c r="D10" s="31" t="str">
        <f>VLOOKUP("SC04",tblTranslation[],LangFieldID,FALSE)</f>
        <v>Section</v>
      </c>
      <c r="E10" s="31" t="str">
        <f>VLOOKUP("SC05",tblTranslation[],LangFieldID,FALSE)</f>
        <v>Sub-section</v>
      </c>
      <c r="F10" s="35" t="str">
        <f>VLOOKUP("SC06",tblTranslation[],LangFieldID,FALSE)</f>
        <v>Field (name)</v>
      </c>
      <c r="G10" s="32" t="str">
        <f>VLOOKUP("SC07",tblTranslation[],LangFieldID,FALSE)</f>
        <v>Field (format)</v>
      </c>
      <c r="H10" s="31" t="str">
        <f>VLOOKUP("SC08",tblTranslation[],LangFieldID,FALSE)</f>
        <v>Description</v>
      </c>
    </row>
    <row r="11" spans="1:8" ht="14.25" customHeight="1" x14ac:dyDescent="0.2">
      <c r="A11" s="201" t="str">
        <f>VLOOKUP("T00",tblTranslation[],LangFieldID,FALSE)</f>
        <v>CP57-RandomControls</v>
      </c>
      <c r="B11" s="94" t="str">
        <f>VLOOKUP("T01",tblTranslation[],LangFieldID,FALSE)</f>
        <v>Title</v>
      </c>
      <c r="C11" s="95"/>
      <c r="D11" s="95"/>
      <c r="E11" s="95"/>
      <c r="F11" s="52" t="str">
        <f>VLOOKUP("tVersion",tblTranslation[],LangFieldID,FALSE)</f>
        <v>Version</v>
      </c>
      <c r="G11" s="53" t="str">
        <f>VLOOKUP("tVersion",tblTranslation[],6,FALSE)</f>
        <v>(fixed)</v>
      </c>
      <c r="H11" s="54" t="str">
        <f>VLOOKUP("tVersion",tblTranslation[],LangNameID,FALSE)</f>
        <v>Always use the lastest version of this form.</v>
      </c>
    </row>
    <row r="12" spans="1:8" ht="14.25" customHeight="1" x14ac:dyDescent="0.2">
      <c r="A12" s="202"/>
      <c r="B12" s="96"/>
      <c r="C12" s="97"/>
      <c r="D12" s="97"/>
      <c r="E12" s="97"/>
      <c r="F12" s="52" t="str">
        <f>VLOOKUP("tLang",tblTranslation[],LangFieldID,FALSE)</f>
        <v>Language</v>
      </c>
      <c r="G12" s="53" t="str">
        <f>VLOOKUP("tLang",tblTranslation[],6,FALSE)</f>
        <v>ICCAT code</v>
      </c>
      <c r="H12" s="54" t="str">
        <f>VLOOKUP("tLang",tblTranslation[],LangNameID,FALSE)</f>
        <v>Choose the language (EN, FR, ES) for form translation</v>
      </c>
    </row>
    <row r="13" spans="1:8" ht="14.25" customHeight="1" x14ac:dyDescent="0.2">
      <c r="A13" s="202"/>
      <c r="B13" s="201" t="str">
        <f>VLOOKUP("T03",tblTranslation[],LangFieldID,FALSE)</f>
        <v>CP57</v>
      </c>
      <c r="C13" s="201" t="str">
        <f>VLOOKUP("H00",tblTranslation[],LangFieldID,FALSE)</f>
        <v>Header</v>
      </c>
      <c r="D13" s="213" t="str">
        <f>VLOOKUP("H10",tblTranslation[],LangFieldID,FALSE)</f>
        <v>Flag Correspondent</v>
      </c>
      <c r="E13" s="216"/>
      <c r="F13" s="55" t="str">
        <f>VLOOKUP("hPerson",tblTranslation[],LangFieldID,FALSE)</f>
        <v>Name</v>
      </c>
      <c r="G13" s="56" t="str">
        <f>VLOOKUP("hPerson",tblTranslation[],6,FALSE)</f>
        <v>string</v>
      </c>
      <c r="H13" s="57" t="str">
        <f>VLOOKUP("hPerson",tblTranslation[],LangNameID,FALSE)</f>
        <v>Enter the name of the person to be contacted in the event of enquiries</v>
      </c>
    </row>
    <row r="14" spans="1:8" ht="14.25" customHeight="1" x14ac:dyDescent="0.2">
      <c r="A14" s="202"/>
      <c r="B14" s="202"/>
      <c r="C14" s="202"/>
      <c r="D14" s="214"/>
      <c r="E14" s="217"/>
      <c r="F14" s="55" t="str">
        <f>VLOOKUP("hAgency",tblTranslation[],LangFieldID,FALSE)</f>
        <v>Reporting Agency</v>
      </c>
      <c r="G14" s="56" t="str">
        <f>VLOOKUP("hAgency",tblTranslation[],6,FALSE)</f>
        <v>string</v>
      </c>
      <c r="H14" s="57" t="str">
        <f>VLOOKUP("hAgency",tblTranslation[],LangNameID,FALSE)</f>
        <v>Enter the name of your ministry, institute or agency</v>
      </c>
    </row>
    <row r="15" spans="1:8" ht="14.25" customHeight="1" x14ac:dyDescent="0.2">
      <c r="A15" s="202"/>
      <c r="B15" s="202"/>
      <c r="C15" s="202"/>
      <c r="D15" s="214"/>
      <c r="E15" s="217"/>
      <c r="F15" s="55" t="str">
        <f>VLOOKUP("hAddress",tblTranslation[],LangFieldID,FALSE)</f>
        <v>Address</v>
      </c>
      <c r="G15" s="56" t="str">
        <f>VLOOKUP("hAddress",tblTranslation[],6,FALSE)</f>
        <v>string</v>
      </c>
      <c r="H15" s="57" t="str">
        <f>VLOOKUP("hAddress",tblTranslation[],LangNameID,FALSE)</f>
        <v>Enter the street address of your ministry, institute or agency</v>
      </c>
    </row>
    <row r="16" spans="1:8" ht="14.25" customHeight="1" x14ac:dyDescent="0.2">
      <c r="A16" s="202"/>
      <c r="B16" s="202"/>
      <c r="C16" s="202"/>
      <c r="D16" s="214"/>
      <c r="E16" s="217"/>
      <c r="F16" s="55" t="str">
        <f>VLOOKUP("hEmail",tblTranslation[],LangFieldID,FALSE)</f>
        <v>Email</v>
      </c>
      <c r="G16" s="56" t="str">
        <f>VLOOKUP("hEmail",tblTranslation[],6,FALSE)</f>
        <v>string</v>
      </c>
      <c r="H16" s="57" t="str">
        <f>VLOOKUP("hEmail",tblTranslation[],LangNameID,FALSE)</f>
        <v>Enter the email address of the person to be contacted</v>
      </c>
    </row>
    <row r="17" spans="1:9" ht="14.25" customHeight="1" x14ac:dyDescent="0.2">
      <c r="A17" s="202"/>
      <c r="B17" s="202"/>
      <c r="C17" s="202"/>
      <c r="D17" s="214"/>
      <c r="E17" s="217"/>
      <c r="F17" s="55" t="str">
        <f>VLOOKUP("hPhone",tblTranslation[],LangFieldID,FALSE)</f>
        <v>Phone</v>
      </c>
      <c r="G17" s="56" t="str">
        <f>VLOOKUP("hPhone",tblTranslation[],6,FALSE)</f>
        <v>string</v>
      </c>
      <c r="H17" s="57" t="str">
        <f>VLOOKUP("hPhone",tblTranslation[],LangNameID,FALSE)</f>
        <v>Enter the telephone number of the person to be contacted</v>
      </c>
    </row>
    <row r="18" spans="1:9" ht="14.25" customHeight="1" x14ac:dyDescent="0.2">
      <c r="A18" s="202"/>
      <c r="B18" s="202"/>
      <c r="C18" s="203"/>
      <c r="D18" s="213" t="str">
        <f>VLOOKUP("H30",tblTranslation[],LangFieldID,FALSE)</f>
        <v>Data set characteristics</v>
      </c>
      <c r="E18" s="167"/>
      <c r="F18" s="163" t="str">
        <f>VLOOKUP("hFlagRep",tblTranslation[],LangFieldID,FALSE)</f>
        <v>Reporting Flag</v>
      </c>
      <c r="G18" s="56" t="str">
        <f>VLOOKUP("hFlagRep",tblTranslation[],6,FALSE)</f>
        <v>ICCAT code</v>
      </c>
      <c r="H18" s="57" t="str">
        <f>VLOOKUP("hFlagRep",tblTranslation[],LangNameID,FALSE)</f>
        <v>Enter the flag of the CPC (Party, Entity or Fishing Entity) submitting the information</v>
      </c>
    </row>
    <row r="19" spans="1:9" ht="25.5" customHeight="1" x14ac:dyDescent="0.2">
      <c r="A19" s="202"/>
      <c r="B19" s="202"/>
      <c r="C19" s="203"/>
      <c r="D19" s="214"/>
      <c r="E19" s="219" t="str">
        <f>VLOOKUP("hPeriod",tblTranslation[],LangFieldID,FALSE)</f>
        <v>Time period of reporting</v>
      </c>
      <c r="F19" s="164" t="str">
        <f>VLOOKUP("hPeriodFrom",tblTranslation[],LangFieldID,FALSE)</f>
        <v>From</v>
      </c>
      <c r="G19" s="56" t="str">
        <f>VLOOKUP("hPeriodFrom",tblTranslation[],6,FALSE)</f>
        <v>date</v>
      </c>
      <c r="H19" s="57" t="str">
        <f>VLOOKUP("hPeriodFrom",tblTranslation[],LangNameID,FALSE)</f>
        <v>Initial date for time period of Random Controls activity for the year that the data are being reported. Random controls shall take place in farms between the time of completion of the caging operations and the first caging of the following year</v>
      </c>
    </row>
    <row r="20" spans="1:9" ht="25.5" customHeight="1" x14ac:dyDescent="0.2">
      <c r="A20" s="202"/>
      <c r="B20" s="202"/>
      <c r="C20" s="203"/>
      <c r="D20" s="214"/>
      <c r="E20" s="220"/>
      <c r="F20" s="164" t="str">
        <f>VLOOKUP("hPeriodTo",tblTranslation[],LangFieldID,FALSE)</f>
        <v>to</v>
      </c>
      <c r="G20" s="56" t="str">
        <f>VLOOKUP("hPeriodTo",tblTranslation[],6,FALSE)</f>
        <v>date</v>
      </c>
      <c r="H20" s="57" t="str">
        <f>VLOOKUP("hPeriodTo",tblTranslation[],LangNameID,FALSE)</f>
        <v>End date for time period of Random Controls activity for the year that the data are being reported. Random controls shall take place in farms between the time of completion of the caging operations and the first caging of the following year</v>
      </c>
    </row>
    <row r="21" spans="1:9" x14ac:dyDescent="0.2">
      <c r="A21" s="202"/>
      <c r="B21" s="202"/>
      <c r="C21" s="203"/>
      <c r="D21" s="214"/>
      <c r="E21" s="166" t="str">
        <f>VLOOKUP("hReportingY",tblTranslation[],LangFieldID,FALSE)</f>
        <v>Year of reporting</v>
      </c>
      <c r="F21" s="164" t="str">
        <f>VLOOKUP("hYear",tblTranslation[],LangFieldID,FALSE)</f>
        <v>Year</v>
      </c>
      <c r="G21" s="56" t="str">
        <f>VLOOKUP("hYear",tblTranslation[],6,FALSE)</f>
        <v>date</v>
      </c>
      <c r="H21" s="57" t="str">
        <f>VLOOKUP("hYear",tblTranslation[],LangNameID,FALSE)</f>
        <v>Year to which the data pertain</v>
      </c>
    </row>
    <row r="22" spans="1:9" ht="14.25" customHeight="1" x14ac:dyDescent="0.2">
      <c r="A22" s="202"/>
      <c r="B22" s="202"/>
      <c r="C22" s="203"/>
      <c r="D22" s="215"/>
      <c r="E22" s="125" t="str">
        <f>VLOOKUP("hNotes",tblTranslation[],LangFieldID,FALSE)</f>
        <v>Notes</v>
      </c>
      <c r="F22" s="165" t="str">
        <f>VLOOKUP("hNotes",tblTranslation[],LangFieldID,FALSE)</f>
        <v>Notes</v>
      </c>
      <c r="G22" s="56" t="str">
        <f>VLOOKUP("hNotes",tblTranslation[],6,FALSE)</f>
        <v>string</v>
      </c>
      <c r="H22" s="57" t="str">
        <f>VLOOKUP("hNotes",tblTranslation[],LangNameID,FALSE)</f>
        <v>For any relevant notes</v>
      </c>
    </row>
    <row r="23" spans="1:9" ht="14.25" customHeight="1" x14ac:dyDescent="0.2">
      <c r="A23" s="202"/>
      <c r="B23" s="202"/>
      <c r="C23" s="202"/>
      <c r="D23" s="214" t="str">
        <f>VLOOKUP("H20",tblTranslation[],LangFieldID,FALSE)</f>
        <v>Secretariat use only</v>
      </c>
      <c r="E23" s="217"/>
      <c r="F23" s="55" t="str">
        <f>VLOOKUP("hDateRep",tblTranslation[],LangFieldID,FALSE)</f>
        <v>Date reported</v>
      </c>
      <c r="G23" s="56" t="str">
        <f>VLOOKUP("hDateRep",tblTranslation[],6,FALSE)</f>
        <v>date</v>
      </c>
      <c r="H23" s="57" t="str">
        <f>VLOOKUP("hDateRep",tblTranslation[],LangNameID,FALSE)</f>
        <v>Secretariat use only</v>
      </c>
      <c r="I23" s="126"/>
    </row>
    <row r="24" spans="1:9" ht="14.25" customHeight="1" x14ac:dyDescent="0.2">
      <c r="A24" s="202"/>
      <c r="B24" s="202"/>
      <c r="C24" s="202"/>
      <c r="D24" s="214"/>
      <c r="E24" s="217"/>
      <c r="F24" s="55" t="str">
        <f>VLOOKUP("hRef",tblTranslation[],LangFieldID,FALSE)</f>
        <v>Reference Nº</v>
      </c>
      <c r="G24" s="56" t="str">
        <f>VLOOKUP("hRef",tblTranslation[],6,FALSE)</f>
        <v>ICCAT code</v>
      </c>
      <c r="H24" s="57" t="str">
        <f>VLOOKUP("hRef",tblTranslation[],LangNameID,FALSE)</f>
        <v>Secretariat use only</v>
      </c>
    </row>
    <row r="25" spans="1:9" ht="14.25" customHeight="1" x14ac:dyDescent="0.2">
      <c r="A25" s="202"/>
      <c r="B25" s="202"/>
      <c r="C25" s="204"/>
      <c r="D25" s="215"/>
      <c r="E25" s="218"/>
      <c r="F25" s="55" t="str">
        <f>VLOOKUP("hFname",tblTranslation[],LangFieldID,FALSE)</f>
        <v>File name (proposed)</v>
      </c>
      <c r="G25" s="56" t="str">
        <f>VLOOKUP("hFName",tblTranslation[],6,FALSE)</f>
        <v>string</v>
      </c>
      <c r="H25" s="57" t="str">
        <f>VLOOKUP("hFName",tblTranslation[],LangNameID,FALSE)</f>
        <v>Send the form to ICCAT with the proposed file name (if required, adding a suffix at the end of the filename: [suffix])</v>
      </c>
    </row>
    <row r="26" spans="1:9" ht="14.25" customHeight="1" x14ac:dyDescent="0.2">
      <c r="A26" s="202"/>
      <c r="B26" s="202"/>
      <c r="C26" s="201" t="str">
        <f>VLOOKUP("D00",tblTranslation[],LangFieldID,FALSE)</f>
        <v>Detail</v>
      </c>
      <c r="D26" s="221" t="str">
        <f>VLOOKUP("D10",tblTranslation[],LangFieldID,FALSE)</f>
        <v>Farm information</v>
      </c>
      <c r="E26" s="222"/>
      <c r="F26" s="58" t="str">
        <f>VLOOKUP("ICCATSerialNo",tblTranslation[],LangFieldID,FALSE)</f>
        <v>ICCAT serial number</v>
      </c>
      <c r="G26" s="56" t="str">
        <f>VLOOKUP("ICCATSerialNo",tblTranslation[],6,FALSE)</f>
        <v>ICCAT code</v>
      </c>
      <c r="H26" s="57" t="str">
        <f>VLOOKUP("ICCATSerialNo",tblTranslation[],LangNameID,FALSE)</f>
        <v>ICCAT serial number (unique) of the farm registered</v>
      </c>
    </row>
    <row r="27" spans="1:9" ht="14.25" customHeight="1" x14ac:dyDescent="0.2">
      <c r="A27" s="202"/>
      <c r="B27" s="202"/>
      <c r="C27" s="202"/>
      <c r="D27" s="223"/>
      <c r="E27" s="224"/>
      <c r="F27" s="58" t="str">
        <f>VLOOKUP("FFBName",tblTranslation[],LangFieldID,FALSE)</f>
        <v>FFB name (Latin)</v>
      </c>
      <c r="G27" s="56" t="str">
        <f>VLOOKUP("FFBName",tblTranslation[],6,FALSE)</f>
        <v>string</v>
      </c>
      <c r="H27" s="57" t="str">
        <f>VLOOKUP("FFBName",tblTranslation[],LangNameID,FALSE)</f>
        <v>Bluefin tuna farming facility name in Latin script</v>
      </c>
    </row>
    <row r="28" spans="1:9" ht="14.25" customHeight="1" x14ac:dyDescent="0.2">
      <c r="A28" s="202"/>
      <c r="B28" s="202"/>
      <c r="C28" s="202"/>
      <c r="D28" s="225"/>
      <c r="E28" s="226"/>
      <c r="F28" s="58" t="str">
        <f>VLOOKUP("NumCgsTot",tblTranslation[],LangFieldID,FALSE)</f>
        <v>Total No. cages</v>
      </c>
      <c r="G28" s="56" t="str">
        <f>VLOOKUP("NumCgsTot",tblTranslation[],6,FALSE)</f>
        <v>Integer</v>
      </c>
      <c r="H28" s="57" t="str">
        <f>VLOOKUP("NumCgsTot",tblTranslation[],LangNameID,FALSE)</f>
        <v>Total number of cages after completion of caging operations</v>
      </c>
    </row>
    <row r="29" spans="1:9" ht="14.25" customHeight="1" x14ac:dyDescent="0.2">
      <c r="A29" s="202"/>
      <c r="B29" s="202"/>
      <c r="C29" s="202"/>
      <c r="D29" s="205" t="str">
        <f>VLOOKUP("D20",tblTranslation[],LangFieldID,FALSE)</f>
        <v>Caging Event information</v>
      </c>
      <c r="E29" s="206"/>
      <c r="F29" s="98" t="str">
        <f>VLOOKUP("ControlDate",tblTranslation[],LangFieldID,FALSE)</f>
        <v>Date of the control</v>
      </c>
      <c r="G29" s="56" t="str">
        <f>VLOOKUP("ControlDate",tblTranslation[],6,FALSE)</f>
        <v>date</v>
      </c>
      <c r="H29" s="57" t="str">
        <f>VLOOKUP("ControlDate",tblTranslation[],LangNameID,FALSE)</f>
        <v>Date of the control</v>
      </c>
    </row>
    <row r="30" spans="1:9" ht="14.25" customHeight="1" x14ac:dyDescent="0.2">
      <c r="A30" s="202"/>
      <c r="B30" s="202"/>
      <c r="C30" s="202"/>
      <c r="D30" s="207"/>
      <c r="E30" s="208"/>
      <c r="F30" s="98" t="str">
        <f>VLOOKUP("CgNum",tblTranslation[],LangFieldID,FALSE)</f>
        <v>Cage No.</v>
      </c>
      <c r="G30" s="56" t="str">
        <f>VLOOKUP("CgNum",tblTranslation[],6,FALSE)</f>
        <v>string</v>
      </c>
      <c r="H30" s="57" t="str">
        <f>VLOOKUP("CgNum",tblTranslation[],LangNameID,FALSE)</f>
        <v>Number of the controlled cage</v>
      </c>
    </row>
    <row r="31" spans="1:9" ht="14.25" customHeight="1" x14ac:dyDescent="0.2">
      <c r="A31" s="202"/>
      <c r="B31" s="202"/>
      <c r="C31" s="202"/>
      <c r="D31" s="207"/>
      <c r="E31" s="208"/>
      <c r="F31" s="98" t="str">
        <f>VLOOKUP("eBCDs",tblTranslation[],LangFieldID,FALSE)</f>
        <v>eBCD(s) concerned</v>
      </c>
      <c r="G31" s="56" t="str">
        <f>VLOOKUP("eBCDs",tblTranslation[],6,FALSE)</f>
        <v>string</v>
      </c>
      <c r="H31" s="57" t="str">
        <f>VLOOKUP("eBCDs",tblTranslation[],LangNameID,FALSE)</f>
        <v>eBCD(s) concerned</v>
      </c>
    </row>
    <row r="32" spans="1:9" ht="14.25" customHeight="1" x14ac:dyDescent="0.2">
      <c r="A32" s="202"/>
      <c r="B32" s="202"/>
      <c r="C32" s="202"/>
      <c r="D32" s="207"/>
      <c r="E32" s="208"/>
      <c r="F32" s="98" t="str">
        <f>VLOOKUP("ExpNumInd",tblTranslation[],LangFieldID,FALSE)</f>
        <v>No. expected individuals</v>
      </c>
      <c r="G32" s="56" t="str">
        <f>VLOOKUP("ExpNumInd",tblTranslation[],6,FALSE)</f>
        <v>Integer</v>
      </c>
      <c r="H32" s="57" t="str">
        <f>VLOOKUP("ExpNumInd",tblTranslation[],LangNameID,FALSE)</f>
        <v>Number of bluefin tuna individuals expected after the caging operations (caged pieces originally – mortalities in farm – harvested pieces)</v>
      </c>
    </row>
    <row r="33" spans="1:8" ht="14.25" customHeight="1" x14ac:dyDescent="0.2">
      <c r="A33" s="202"/>
      <c r="B33" s="202"/>
      <c r="C33" s="202"/>
      <c r="D33" s="209"/>
      <c r="E33" s="210"/>
      <c r="F33" s="98" t="str">
        <f>VLOOKUP("VerNumInd",tblTranslation[],LangFieldID,FALSE)</f>
        <v>No. verified individuals</v>
      </c>
      <c r="G33" s="56" t="str">
        <f>VLOOKUP("VerNumInd",tblTranslation[],6,FALSE)</f>
        <v>Integer</v>
      </c>
      <c r="H33" s="57" t="str">
        <f>VLOOKUP("VerNumInd",tblTranslation[],LangNameID,FALSE)</f>
        <v>Number of bluefin tuna individuals counted by way of control video record(s)</v>
      </c>
    </row>
    <row r="34" spans="1:8" ht="25.5" customHeight="1" x14ac:dyDescent="0.2">
      <c r="A34" s="204"/>
      <c r="B34" s="204"/>
      <c r="C34" s="204"/>
      <c r="D34" s="211" t="str">
        <f>VLOOKUP("D30",tblTranslation[],LangFieldID,FALSE)</f>
        <v>Actions</v>
      </c>
      <c r="E34" s="212"/>
      <c r="F34" s="99" t="str">
        <f>VLOOKUP("Actions",tblTranslation[],LangFieldID,FALSE)</f>
        <v>Follow up/Actions taken</v>
      </c>
      <c r="G34" s="56" t="str">
        <f>VLOOKUP("Actions",tblTranslation[],6,FALSE)</f>
        <v>string</v>
      </c>
      <c r="H34" s="57" t="str">
        <f>VLOOKUP("Actions",tblTranslation[],LangNameID,FALSE)</f>
        <v>Follow up/Actions taken in case of detected discrepancies. A margin of error of 5% between the number of individuals resulting from the control transfer and the expected number in the cage, may be allowed by the CPC competent authority</v>
      </c>
    </row>
  </sheetData>
  <sheetProtection algorithmName="SHA-512" hashValue="mvr01U+fhGAZRGBK9Zw5CqXb4lSV1AUfFcKX1Ip26uAt2ifcrqCxvKoFq60I9Bq32/L5y+FHAWxyyEUN6mMm6A==" saltValue="T7xsUbxyZwEBmOSYw5JH6Q==" spinCount="100000" sheet="1" objects="1" scenarios="1" formatCells="0" autoFilter="0"/>
  <mergeCells count="19">
    <mergeCell ref="B6:H6"/>
    <mergeCell ref="C13:C25"/>
    <mergeCell ref="B7:H7"/>
    <mergeCell ref="D29:E33"/>
    <mergeCell ref="D34:E34"/>
    <mergeCell ref="D18:D22"/>
    <mergeCell ref="D13:E17"/>
    <mergeCell ref="D23:E25"/>
    <mergeCell ref="E19:E20"/>
    <mergeCell ref="D26:E28"/>
    <mergeCell ref="A9:D9"/>
    <mergeCell ref="A11:A34"/>
    <mergeCell ref="C26:C34"/>
    <mergeCell ref="B13:B34"/>
    <mergeCell ref="A1:H1"/>
    <mergeCell ref="A2:D2"/>
    <mergeCell ref="B3:H3"/>
    <mergeCell ref="B4:H4"/>
    <mergeCell ref="B5:H5"/>
  </mergeCells>
  <hyperlinks>
    <hyperlink ref="F18" location="FlagName" display="FlagName" xr:uid="{A7636CA7-C00B-49CC-AB83-A361DFE2ACC5}"/>
  </hyperlink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L59"/>
  <sheetViews>
    <sheetView zoomScale="80" zoomScaleNormal="80" workbookViewId="0">
      <pane ySplit="4" topLeftCell="A5" activePane="bottomLeft" state="frozen"/>
      <selection pane="bottomLeft" activeCell="A26" sqref="A26:XFD26"/>
    </sheetView>
  </sheetViews>
  <sheetFormatPr defaultColWidth="6.42578125" defaultRowHeight="12" x14ac:dyDescent="0.25"/>
  <cols>
    <col min="1" max="1" width="14.42578125" style="38" customWidth="1"/>
    <col min="2" max="2" width="8.85546875" style="38" bestFit="1" customWidth="1"/>
    <col min="3" max="3" width="11.28515625" style="38" bestFit="1" customWidth="1"/>
    <col min="4" max="4" width="10.42578125" style="38" bestFit="1" customWidth="1"/>
    <col min="5" max="5" width="8.85546875" style="38" bestFit="1" customWidth="1"/>
    <col min="6" max="6" width="12.7109375" style="38" bestFit="1" customWidth="1"/>
    <col min="7" max="7" width="28.42578125" style="38" bestFit="1" customWidth="1"/>
    <col min="8" max="8" width="30.42578125" style="38" bestFit="1" customWidth="1"/>
    <col min="9" max="9" width="31.7109375" style="38" bestFit="1" customWidth="1"/>
    <col min="10" max="13" width="83.85546875" style="38" customWidth="1"/>
    <col min="14" max="16384" width="6.42578125" style="38"/>
  </cols>
  <sheetData>
    <row r="1" spans="1:12" ht="12.75" x14ac:dyDescent="0.25">
      <c r="A1" s="228" t="s">
        <v>447</v>
      </c>
      <c r="B1" s="228"/>
      <c r="C1" s="228"/>
      <c r="D1" s="228"/>
      <c r="E1" s="228"/>
      <c r="F1" s="39"/>
      <c r="G1" s="40" t="s">
        <v>448</v>
      </c>
      <c r="H1" s="41">
        <f>IF(Idiom="ENG",7,IF(Idiom="FRA",8,9))</f>
        <v>7</v>
      </c>
    </row>
    <row r="2" spans="1:12" x14ac:dyDescent="0.25">
      <c r="A2" s="42"/>
      <c r="B2" s="42"/>
      <c r="C2" s="42"/>
      <c r="D2" s="42"/>
      <c r="E2" s="42"/>
      <c r="F2" s="42"/>
      <c r="G2" s="40" t="s">
        <v>449</v>
      </c>
      <c r="H2" s="41">
        <f>IF(Idiom="ENG",10,IF(Idiom="FRA",11,12))</f>
        <v>10</v>
      </c>
    </row>
    <row r="4" spans="1:12" x14ac:dyDescent="0.25">
      <c r="A4" s="44" t="s">
        <v>377</v>
      </c>
      <c r="B4" s="45" t="s">
        <v>437</v>
      </c>
      <c r="C4" s="45" t="s">
        <v>438</v>
      </c>
      <c r="D4" s="45" t="s">
        <v>372</v>
      </c>
      <c r="E4" s="45" t="s">
        <v>439</v>
      </c>
      <c r="F4" s="46" t="s">
        <v>440</v>
      </c>
      <c r="G4" s="46" t="s">
        <v>441</v>
      </c>
      <c r="H4" s="46" t="s">
        <v>442</v>
      </c>
      <c r="I4" s="46" t="s">
        <v>443</v>
      </c>
      <c r="J4" s="45" t="s">
        <v>578</v>
      </c>
      <c r="K4" s="45" t="s">
        <v>579</v>
      </c>
      <c r="L4" s="47" t="s">
        <v>580</v>
      </c>
    </row>
    <row r="5" spans="1:12" ht="26.25" customHeight="1" x14ac:dyDescent="0.25">
      <c r="A5" s="64" t="s">
        <v>532</v>
      </c>
      <c r="B5" s="62">
        <v>1</v>
      </c>
      <c r="C5" s="62" t="s">
        <v>721</v>
      </c>
      <c r="D5" s="62" t="s">
        <v>374</v>
      </c>
      <c r="E5" s="62" t="s">
        <v>457</v>
      </c>
      <c r="F5" s="62" t="s">
        <v>444</v>
      </c>
      <c r="G5" s="62" t="s">
        <v>723</v>
      </c>
      <c r="H5" s="62" t="s">
        <v>723</v>
      </c>
      <c r="I5" s="62" t="s">
        <v>723</v>
      </c>
      <c r="J5" s="62" t="s">
        <v>724</v>
      </c>
      <c r="K5" s="62" t="s">
        <v>785</v>
      </c>
      <c r="L5" s="65" t="s">
        <v>786</v>
      </c>
    </row>
    <row r="6" spans="1:12" x14ac:dyDescent="0.25">
      <c r="A6" s="66" t="s">
        <v>383</v>
      </c>
      <c r="B6" s="62">
        <v>2</v>
      </c>
      <c r="C6" s="62" t="s">
        <v>721</v>
      </c>
      <c r="D6" s="62" t="s">
        <v>374</v>
      </c>
      <c r="E6" s="67" t="s">
        <v>464</v>
      </c>
      <c r="F6" s="67" t="s">
        <v>444</v>
      </c>
      <c r="G6" s="67" t="s">
        <v>374</v>
      </c>
      <c r="H6" s="67" t="s">
        <v>512</v>
      </c>
      <c r="I6" s="67" t="s">
        <v>513</v>
      </c>
      <c r="J6" s="67" t="s">
        <v>514</v>
      </c>
      <c r="K6" s="67" t="s">
        <v>515</v>
      </c>
      <c r="L6" s="68" t="s">
        <v>516</v>
      </c>
    </row>
    <row r="7" spans="1:12" x14ac:dyDescent="0.25">
      <c r="A7" s="69" t="s">
        <v>523</v>
      </c>
      <c r="B7" s="62">
        <v>3</v>
      </c>
      <c r="C7" s="62" t="s">
        <v>721</v>
      </c>
      <c r="D7" s="62" t="s">
        <v>374</v>
      </c>
      <c r="E7" s="67" t="s">
        <v>464</v>
      </c>
      <c r="F7" s="67" t="s">
        <v>444</v>
      </c>
      <c r="G7" s="67" t="s">
        <v>517</v>
      </c>
      <c r="H7" s="67" t="s">
        <v>518</v>
      </c>
      <c r="I7" s="67" t="s">
        <v>519</v>
      </c>
      <c r="J7" s="67" t="s">
        <v>520</v>
      </c>
      <c r="K7" s="67" t="s">
        <v>521</v>
      </c>
      <c r="L7" s="68" t="s">
        <v>522</v>
      </c>
    </row>
    <row r="8" spans="1:12" x14ac:dyDescent="0.2">
      <c r="A8" s="64" t="s">
        <v>527</v>
      </c>
      <c r="B8" s="62">
        <v>4</v>
      </c>
      <c r="C8" s="62" t="s">
        <v>721</v>
      </c>
      <c r="D8" s="62" t="s">
        <v>374</v>
      </c>
      <c r="E8" s="62" t="s">
        <v>457</v>
      </c>
      <c r="F8" s="62" t="s">
        <v>444</v>
      </c>
      <c r="G8" s="62" t="s">
        <v>722</v>
      </c>
      <c r="H8" s="62" t="s">
        <v>722</v>
      </c>
      <c r="I8" s="62" t="s">
        <v>722</v>
      </c>
      <c r="J8" s="62" t="s">
        <v>787</v>
      </c>
      <c r="K8" s="158" t="s">
        <v>788</v>
      </c>
      <c r="L8" s="159" t="s">
        <v>789</v>
      </c>
    </row>
    <row r="9" spans="1:12" x14ac:dyDescent="0.25">
      <c r="A9" s="70" t="s">
        <v>563</v>
      </c>
      <c r="B9" s="62">
        <v>5</v>
      </c>
      <c r="C9" s="71" t="s">
        <v>721</v>
      </c>
      <c r="D9" s="62" t="s">
        <v>374</v>
      </c>
      <c r="E9" s="72" t="s">
        <v>445</v>
      </c>
      <c r="F9" s="72" t="s">
        <v>524</v>
      </c>
      <c r="G9" s="72" t="s">
        <v>394</v>
      </c>
      <c r="H9" s="72" t="s">
        <v>394</v>
      </c>
      <c r="I9" s="72" t="s">
        <v>525</v>
      </c>
      <c r="J9" s="67" t="s">
        <v>526</v>
      </c>
      <c r="K9" s="67" t="s">
        <v>581</v>
      </c>
      <c r="L9" s="68" t="s">
        <v>582</v>
      </c>
    </row>
    <row r="10" spans="1:12" x14ac:dyDescent="0.25">
      <c r="A10" s="69" t="s">
        <v>564</v>
      </c>
      <c r="B10" s="62">
        <v>6</v>
      </c>
      <c r="C10" s="62" t="s">
        <v>721</v>
      </c>
      <c r="D10" s="62" t="s">
        <v>374</v>
      </c>
      <c r="E10" s="67" t="s">
        <v>445</v>
      </c>
      <c r="F10" s="67" t="s">
        <v>446</v>
      </c>
      <c r="G10" s="67" t="s">
        <v>528</v>
      </c>
      <c r="H10" s="67" t="s">
        <v>529</v>
      </c>
      <c r="I10" s="67" t="s">
        <v>530</v>
      </c>
      <c r="J10" s="67" t="s">
        <v>531</v>
      </c>
      <c r="K10" s="67" t="s">
        <v>583</v>
      </c>
      <c r="L10" s="68" t="s">
        <v>584</v>
      </c>
    </row>
    <row r="11" spans="1:12" x14ac:dyDescent="0.25">
      <c r="A11" s="66" t="s">
        <v>539</v>
      </c>
      <c r="B11" s="62">
        <v>7</v>
      </c>
      <c r="C11" s="62" t="s">
        <v>721</v>
      </c>
      <c r="D11" s="67" t="s">
        <v>4</v>
      </c>
      <c r="E11" s="67" t="s">
        <v>457</v>
      </c>
      <c r="F11" s="67" t="s">
        <v>444</v>
      </c>
      <c r="G11" s="67" t="s">
        <v>4</v>
      </c>
      <c r="H11" s="67" t="s">
        <v>542</v>
      </c>
      <c r="I11" s="67" t="s">
        <v>543</v>
      </c>
      <c r="J11" s="67" t="s">
        <v>444</v>
      </c>
      <c r="K11" s="67" t="s">
        <v>444</v>
      </c>
      <c r="L11" s="68" t="s">
        <v>444</v>
      </c>
    </row>
    <row r="12" spans="1:12" x14ac:dyDescent="0.25">
      <c r="A12" s="64" t="s">
        <v>540</v>
      </c>
      <c r="B12" s="62">
        <v>9</v>
      </c>
      <c r="C12" s="62" t="s">
        <v>721</v>
      </c>
      <c r="D12" s="62" t="s">
        <v>4</v>
      </c>
      <c r="E12" s="62" t="s">
        <v>533</v>
      </c>
      <c r="F12" s="62" t="s">
        <v>444</v>
      </c>
      <c r="G12" s="67" t="s">
        <v>732</v>
      </c>
      <c r="H12" s="67" t="s">
        <v>733</v>
      </c>
      <c r="I12" s="67" t="s">
        <v>734</v>
      </c>
      <c r="J12" s="67" t="s">
        <v>444</v>
      </c>
      <c r="K12" s="67" t="s">
        <v>444</v>
      </c>
      <c r="L12" s="68" t="s">
        <v>444</v>
      </c>
    </row>
    <row r="13" spans="1:12" x14ac:dyDescent="0.25">
      <c r="A13" s="64" t="s">
        <v>541</v>
      </c>
      <c r="B13" s="62">
        <v>10</v>
      </c>
      <c r="C13" s="62" t="s">
        <v>721</v>
      </c>
      <c r="D13" s="62" t="s">
        <v>4</v>
      </c>
      <c r="E13" s="62" t="s">
        <v>533</v>
      </c>
      <c r="F13" s="62" t="s">
        <v>444</v>
      </c>
      <c r="G13" s="71" t="s">
        <v>392</v>
      </c>
      <c r="H13" s="71" t="s">
        <v>546</v>
      </c>
      <c r="I13" s="71" t="s">
        <v>547</v>
      </c>
      <c r="J13" s="67" t="s">
        <v>444</v>
      </c>
      <c r="K13" s="67" t="s">
        <v>444</v>
      </c>
      <c r="L13" s="68" t="s">
        <v>444</v>
      </c>
    </row>
    <row r="14" spans="1:12" x14ac:dyDescent="0.25">
      <c r="A14" s="64" t="s">
        <v>548</v>
      </c>
      <c r="B14" s="62">
        <v>11</v>
      </c>
      <c r="C14" s="62" t="s">
        <v>721</v>
      </c>
      <c r="D14" s="62" t="s">
        <v>4</v>
      </c>
      <c r="E14" s="62" t="s">
        <v>533</v>
      </c>
      <c r="F14" s="62" t="s">
        <v>444</v>
      </c>
      <c r="G14" s="72" t="s">
        <v>549</v>
      </c>
      <c r="H14" s="72" t="s">
        <v>577</v>
      </c>
      <c r="I14" s="72" t="s">
        <v>576</v>
      </c>
      <c r="J14" s="67" t="s">
        <v>444</v>
      </c>
      <c r="K14" s="67" t="s">
        <v>444</v>
      </c>
      <c r="L14" s="68" t="s">
        <v>444</v>
      </c>
    </row>
    <row r="15" spans="1:12" x14ac:dyDescent="0.25">
      <c r="A15" s="64" t="s">
        <v>725</v>
      </c>
      <c r="B15" s="62">
        <v>18</v>
      </c>
      <c r="C15" s="62" t="s">
        <v>721</v>
      </c>
      <c r="D15" s="62" t="s">
        <v>4</v>
      </c>
      <c r="E15" s="62" t="s">
        <v>445</v>
      </c>
      <c r="F15" s="62" t="s">
        <v>534</v>
      </c>
      <c r="G15" s="62" t="s">
        <v>0</v>
      </c>
      <c r="H15" s="62" t="s">
        <v>379</v>
      </c>
      <c r="I15" s="62" t="s">
        <v>380</v>
      </c>
      <c r="J15" s="62" t="s">
        <v>735</v>
      </c>
      <c r="K15" s="62" t="s">
        <v>736</v>
      </c>
      <c r="L15" s="65" t="s">
        <v>737</v>
      </c>
    </row>
    <row r="16" spans="1:12" x14ac:dyDescent="0.25">
      <c r="A16" s="64" t="s">
        <v>726</v>
      </c>
      <c r="B16" s="62">
        <v>19</v>
      </c>
      <c r="C16" s="62" t="s">
        <v>721</v>
      </c>
      <c r="D16" s="62" t="s">
        <v>4</v>
      </c>
      <c r="E16" s="62" t="s">
        <v>445</v>
      </c>
      <c r="F16" s="62" t="s">
        <v>534</v>
      </c>
      <c r="G16" s="62" t="s">
        <v>376</v>
      </c>
      <c r="H16" s="62" t="s">
        <v>400</v>
      </c>
      <c r="I16" s="62" t="s">
        <v>393</v>
      </c>
      <c r="J16" s="62" t="s">
        <v>738</v>
      </c>
      <c r="K16" s="62" t="s">
        <v>739</v>
      </c>
      <c r="L16" s="65" t="s">
        <v>740</v>
      </c>
    </row>
    <row r="17" spans="1:12" x14ac:dyDescent="0.25">
      <c r="A17" s="64" t="s">
        <v>727</v>
      </c>
      <c r="B17" s="62">
        <v>20</v>
      </c>
      <c r="C17" s="62" t="s">
        <v>721</v>
      </c>
      <c r="D17" s="62" t="s">
        <v>4</v>
      </c>
      <c r="E17" s="62" t="s">
        <v>445</v>
      </c>
      <c r="F17" s="62" t="s">
        <v>534</v>
      </c>
      <c r="G17" s="62" t="s">
        <v>3</v>
      </c>
      <c r="H17" s="62" t="s">
        <v>381</v>
      </c>
      <c r="I17" s="62" t="s">
        <v>382</v>
      </c>
      <c r="J17" s="62" t="s">
        <v>741</v>
      </c>
      <c r="K17" s="62" t="s">
        <v>742</v>
      </c>
      <c r="L17" s="65" t="s">
        <v>743</v>
      </c>
    </row>
    <row r="18" spans="1:12" x14ac:dyDescent="0.25">
      <c r="A18" s="64" t="s">
        <v>728</v>
      </c>
      <c r="B18" s="62">
        <v>21</v>
      </c>
      <c r="C18" s="62" t="s">
        <v>721</v>
      </c>
      <c r="D18" s="62" t="s">
        <v>4</v>
      </c>
      <c r="E18" s="62" t="s">
        <v>445</v>
      </c>
      <c r="F18" s="62" t="s">
        <v>534</v>
      </c>
      <c r="G18" s="62" t="s">
        <v>2</v>
      </c>
      <c r="H18" s="62" t="s">
        <v>2</v>
      </c>
      <c r="I18" s="62" t="s">
        <v>2</v>
      </c>
      <c r="J18" s="62" t="s">
        <v>744</v>
      </c>
      <c r="K18" s="62" t="s">
        <v>745</v>
      </c>
      <c r="L18" s="65" t="s">
        <v>746</v>
      </c>
    </row>
    <row r="19" spans="1:12" x14ac:dyDescent="0.25">
      <c r="A19" s="64" t="s">
        <v>729</v>
      </c>
      <c r="B19" s="62">
        <v>22</v>
      </c>
      <c r="C19" s="62" t="s">
        <v>721</v>
      </c>
      <c r="D19" s="62" t="s">
        <v>4</v>
      </c>
      <c r="E19" s="62" t="s">
        <v>445</v>
      </c>
      <c r="F19" s="62" t="s">
        <v>534</v>
      </c>
      <c r="G19" s="62" t="s">
        <v>1</v>
      </c>
      <c r="H19" s="62" t="s">
        <v>384</v>
      </c>
      <c r="I19" s="62" t="s">
        <v>385</v>
      </c>
      <c r="J19" s="62" t="s">
        <v>747</v>
      </c>
      <c r="K19" s="62" t="s">
        <v>748</v>
      </c>
      <c r="L19" s="65" t="s">
        <v>749</v>
      </c>
    </row>
    <row r="20" spans="1:12" x14ac:dyDescent="0.25">
      <c r="A20" s="64" t="s">
        <v>730</v>
      </c>
      <c r="B20" s="62">
        <v>23</v>
      </c>
      <c r="C20" s="62" t="s">
        <v>721</v>
      </c>
      <c r="D20" s="62" t="s">
        <v>4</v>
      </c>
      <c r="E20" s="62" t="s">
        <v>445</v>
      </c>
      <c r="F20" s="62" t="s">
        <v>446</v>
      </c>
      <c r="G20" s="62" t="s">
        <v>375</v>
      </c>
      <c r="H20" s="62" t="s">
        <v>399</v>
      </c>
      <c r="I20" s="62" t="s">
        <v>401</v>
      </c>
      <c r="J20" s="62" t="s">
        <v>750</v>
      </c>
      <c r="K20" s="62" t="s">
        <v>751</v>
      </c>
      <c r="L20" s="65" t="s">
        <v>752</v>
      </c>
    </row>
    <row r="21" spans="1:12" x14ac:dyDescent="0.25">
      <c r="A21" s="64" t="s">
        <v>619</v>
      </c>
      <c r="B21" s="62">
        <v>25</v>
      </c>
      <c r="C21" s="62" t="s">
        <v>721</v>
      </c>
      <c r="D21" s="62" t="s">
        <v>4</v>
      </c>
      <c r="E21" s="62" t="s">
        <v>545</v>
      </c>
      <c r="F21" s="62" t="s">
        <v>444</v>
      </c>
      <c r="G21" s="62" t="s">
        <v>790</v>
      </c>
      <c r="H21" s="62" t="s">
        <v>791</v>
      </c>
      <c r="I21" s="62" t="s">
        <v>792</v>
      </c>
      <c r="J21" s="62" t="s">
        <v>444</v>
      </c>
      <c r="K21" s="62" t="s">
        <v>444</v>
      </c>
      <c r="L21" s="65" t="s">
        <v>444</v>
      </c>
    </row>
    <row r="22" spans="1:12" ht="33.75" x14ac:dyDescent="0.25">
      <c r="A22" s="64" t="s">
        <v>620</v>
      </c>
      <c r="B22" s="62">
        <v>26</v>
      </c>
      <c r="C22" s="62" t="s">
        <v>721</v>
      </c>
      <c r="D22" s="62" t="s">
        <v>4</v>
      </c>
      <c r="E22" s="62" t="s">
        <v>445</v>
      </c>
      <c r="F22" s="62" t="s">
        <v>550</v>
      </c>
      <c r="G22" s="62" t="s">
        <v>621</v>
      </c>
      <c r="H22" s="62" t="s">
        <v>622</v>
      </c>
      <c r="I22" s="62" t="s">
        <v>623</v>
      </c>
      <c r="J22" s="62" t="s">
        <v>793</v>
      </c>
      <c r="K22" s="62" t="s">
        <v>794</v>
      </c>
      <c r="L22" s="65" t="s">
        <v>795</v>
      </c>
    </row>
    <row r="23" spans="1:12" ht="33.75" x14ac:dyDescent="0.25">
      <c r="A23" s="64" t="s">
        <v>624</v>
      </c>
      <c r="B23" s="62">
        <v>27</v>
      </c>
      <c r="C23" s="62" t="s">
        <v>721</v>
      </c>
      <c r="D23" s="62" t="s">
        <v>4</v>
      </c>
      <c r="E23" s="62" t="s">
        <v>445</v>
      </c>
      <c r="F23" s="62" t="s">
        <v>550</v>
      </c>
      <c r="G23" s="62" t="s">
        <v>625</v>
      </c>
      <c r="H23" s="62" t="s">
        <v>626</v>
      </c>
      <c r="I23" s="62" t="s">
        <v>627</v>
      </c>
      <c r="J23" s="62" t="s">
        <v>796</v>
      </c>
      <c r="K23" s="62" t="s">
        <v>797</v>
      </c>
      <c r="L23" s="65" t="s">
        <v>798</v>
      </c>
    </row>
    <row r="24" spans="1:12" x14ac:dyDescent="0.25">
      <c r="A24" s="64" t="s">
        <v>753</v>
      </c>
      <c r="B24" s="62">
        <v>25</v>
      </c>
      <c r="C24" s="62" t="s">
        <v>721</v>
      </c>
      <c r="D24" s="62" t="s">
        <v>4</v>
      </c>
      <c r="E24" s="62" t="s">
        <v>545</v>
      </c>
      <c r="F24" s="62" t="s">
        <v>444</v>
      </c>
      <c r="G24" s="62" t="s">
        <v>799</v>
      </c>
      <c r="H24" s="62" t="s">
        <v>800</v>
      </c>
      <c r="I24" s="62" t="s">
        <v>801</v>
      </c>
      <c r="J24" s="62" t="s">
        <v>444</v>
      </c>
      <c r="K24" s="62" t="s">
        <v>444</v>
      </c>
      <c r="L24" s="65" t="s">
        <v>444</v>
      </c>
    </row>
    <row r="25" spans="1:12" x14ac:dyDescent="0.25">
      <c r="A25" s="64" t="s">
        <v>731</v>
      </c>
      <c r="B25" s="62">
        <v>27</v>
      </c>
      <c r="C25" s="62" t="s">
        <v>721</v>
      </c>
      <c r="D25" s="62" t="s">
        <v>4</v>
      </c>
      <c r="E25" s="62" t="s">
        <v>445</v>
      </c>
      <c r="F25" s="62" t="s">
        <v>550</v>
      </c>
      <c r="G25" s="62" t="s">
        <v>754</v>
      </c>
      <c r="H25" s="62" t="s">
        <v>802</v>
      </c>
      <c r="I25" s="62" t="s">
        <v>803</v>
      </c>
      <c r="J25" s="62" t="s">
        <v>804</v>
      </c>
      <c r="K25" s="62" t="s">
        <v>805</v>
      </c>
      <c r="L25" s="65" t="s">
        <v>806</v>
      </c>
    </row>
    <row r="26" spans="1:12" x14ac:dyDescent="0.25">
      <c r="A26" s="64" t="s">
        <v>535</v>
      </c>
      <c r="B26" s="62">
        <v>28</v>
      </c>
      <c r="C26" s="62" t="s">
        <v>721</v>
      </c>
      <c r="D26" s="62" t="s">
        <v>4</v>
      </c>
      <c r="E26" s="62" t="s">
        <v>445</v>
      </c>
      <c r="F26" s="62" t="s">
        <v>534</v>
      </c>
      <c r="G26" s="62" t="s">
        <v>395</v>
      </c>
      <c r="H26" s="62" t="s">
        <v>396</v>
      </c>
      <c r="I26" s="62" t="s">
        <v>397</v>
      </c>
      <c r="J26" s="62" t="s">
        <v>630</v>
      </c>
      <c r="K26" s="62" t="s">
        <v>628</v>
      </c>
      <c r="L26" s="65" t="s">
        <v>629</v>
      </c>
    </row>
    <row r="27" spans="1:12" x14ac:dyDescent="0.25">
      <c r="A27" s="73" t="s">
        <v>565</v>
      </c>
      <c r="B27" s="62">
        <v>29</v>
      </c>
      <c r="C27" s="62" t="s">
        <v>721</v>
      </c>
      <c r="D27" s="71" t="s">
        <v>4</v>
      </c>
      <c r="E27" s="71" t="s">
        <v>445</v>
      </c>
      <c r="F27" s="71" t="s">
        <v>550</v>
      </c>
      <c r="G27" s="71" t="s">
        <v>551</v>
      </c>
      <c r="H27" s="71" t="s">
        <v>552</v>
      </c>
      <c r="I27" s="71" t="s">
        <v>553</v>
      </c>
      <c r="J27" s="71" t="s">
        <v>392</v>
      </c>
      <c r="K27" s="71" t="s">
        <v>546</v>
      </c>
      <c r="L27" s="74" t="s">
        <v>554</v>
      </c>
    </row>
    <row r="28" spans="1:12" x14ac:dyDescent="0.25">
      <c r="A28" s="75" t="s">
        <v>555</v>
      </c>
      <c r="B28" s="62">
        <v>30</v>
      </c>
      <c r="C28" s="62" t="s">
        <v>721</v>
      </c>
      <c r="D28" s="71" t="s">
        <v>4</v>
      </c>
      <c r="E28" s="71" t="s">
        <v>445</v>
      </c>
      <c r="F28" s="71" t="s">
        <v>446</v>
      </c>
      <c r="G28" s="71" t="s">
        <v>556</v>
      </c>
      <c r="H28" s="71" t="s">
        <v>557</v>
      </c>
      <c r="I28" s="71" t="s">
        <v>558</v>
      </c>
      <c r="J28" s="71" t="s">
        <v>392</v>
      </c>
      <c r="K28" s="71" t="s">
        <v>546</v>
      </c>
      <c r="L28" s="74" t="s">
        <v>547</v>
      </c>
    </row>
    <row r="29" spans="1:12" ht="22.5" x14ac:dyDescent="0.25">
      <c r="A29" s="73" t="s">
        <v>566</v>
      </c>
      <c r="B29" s="62">
        <v>31</v>
      </c>
      <c r="C29" s="62" t="s">
        <v>721</v>
      </c>
      <c r="D29" s="71" t="s">
        <v>4</v>
      </c>
      <c r="E29" s="71" t="s">
        <v>445</v>
      </c>
      <c r="F29" s="71" t="s">
        <v>534</v>
      </c>
      <c r="G29" s="71" t="s">
        <v>559</v>
      </c>
      <c r="H29" s="71" t="s">
        <v>574</v>
      </c>
      <c r="I29" s="71" t="s">
        <v>575</v>
      </c>
      <c r="J29" s="71" t="s">
        <v>572</v>
      </c>
      <c r="K29" s="71" t="s">
        <v>585</v>
      </c>
      <c r="L29" s="74" t="s">
        <v>573</v>
      </c>
    </row>
    <row r="30" spans="1:12" x14ac:dyDescent="0.25">
      <c r="A30" s="76" t="s">
        <v>567</v>
      </c>
      <c r="B30" s="62">
        <v>32</v>
      </c>
      <c r="C30" s="62" t="s">
        <v>721</v>
      </c>
      <c r="D30" s="71" t="s">
        <v>373</v>
      </c>
      <c r="E30" s="71" t="s">
        <v>457</v>
      </c>
      <c r="F30" s="62" t="s">
        <v>444</v>
      </c>
      <c r="G30" s="71" t="s">
        <v>373</v>
      </c>
      <c r="H30" s="71" t="s">
        <v>568</v>
      </c>
      <c r="I30" s="71" t="s">
        <v>569</v>
      </c>
      <c r="J30" s="71" t="s">
        <v>444</v>
      </c>
      <c r="K30" s="71" t="s">
        <v>444</v>
      </c>
      <c r="L30" s="77" t="s">
        <v>444</v>
      </c>
    </row>
    <row r="31" spans="1:12" x14ac:dyDescent="0.25">
      <c r="A31" s="64" t="s">
        <v>570</v>
      </c>
      <c r="B31" s="62">
        <v>34</v>
      </c>
      <c r="C31" s="62" t="s">
        <v>721</v>
      </c>
      <c r="D31" s="62" t="s">
        <v>373</v>
      </c>
      <c r="E31" s="62" t="s">
        <v>545</v>
      </c>
      <c r="F31" s="62" t="s">
        <v>444</v>
      </c>
      <c r="G31" s="62" t="s">
        <v>766</v>
      </c>
      <c r="H31" s="62" t="s">
        <v>807</v>
      </c>
      <c r="I31" s="62" t="s">
        <v>808</v>
      </c>
      <c r="J31" s="62" t="s">
        <v>444</v>
      </c>
      <c r="K31" s="62" t="s">
        <v>444</v>
      </c>
      <c r="L31" s="65" t="s">
        <v>444</v>
      </c>
    </row>
    <row r="32" spans="1:12" ht="22.5" x14ac:dyDescent="0.25">
      <c r="A32" s="64" t="s">
        <v>571</v>
      </c>
      <c r="B32" s="62">
        <v>35</v>
      </c>
      <c r="C32" s="62" t="s">
        <v>721</v>
      </c>
      <c r="D32" s="62" t="s">
        <v>373</v>
      </c>
      <c r="E32" s="62" t="s">
        <v>545</v>
      </c>
      <c r="F32" s="62" t="s">
        <v>444</v>
      </c>
      <c r="G32" s="62" t="s">
        <v>767</v>
      </c>
      <c r="H32" s="62" t="s">
        <v>809</v>
      </c>
      <c r="I32" s="62" t="s">
        <v>810</v>
      </c>
      <c r="J32" s="62" t="s">
        <v>444</v>
      </c>
      <c r="K32" s="62" t="s">
        <v>444</v>
      </c>
      <c r="L32" s="65" t="s">
        <v>444</v>
      </c>
    </row>
    <row r="33" spans="1:12" x14ac:dyDescent="0.25">
      <c r="A33" s="64" t="s">
        <v>783</v>
      </c>
      <c r="B33" s="62">
        <v>33</v>
      </c>
      <c r="C33" s="62" t="s">
        <v>721</v>
      </c>
      <c r="D33" s="62" t="s">
        <v>373</v>
      </c>
      <c r="E33" s="62" t="s">
        <v>533</v>
      </c>
      <c r="F33" s="62" t="s">
        <v>444</v>
      </c>
      <c r="G33" s="62" t="s">
        <v>772</v>
      </c>
      <c r="H33" s="62" t="s">
        <v>811</v>
      </c>
      <c r="I33" s="62" t="s">
        <v>812</v>
      </c>
      <c r="J33" s="62" t="s">
        <v>444</v>
      </c>
      <c r="K33" s="62" t="s">
        <v>444</v>
      </c>
      <c r="L33" s="65" t="s">
        <v>444</v>
      </c>
    </row>
    <row r="34" spans="1:12" x14ac:dyDescent="0.25">
      <c r="A34" s="64" t="s">
        <v>378</v>
      </c>
      <c r="B34" s="62">
        <v>41</v>
      </c>
      <c r="C34" s="62" t="s">
        <v>721</v>
      </c>
      <c r="D34" s="62" t="s">
        <v>373</v>
      </c>
      <c r="E34" s="62" t="s">
        <v>445</v>
      </c>
      <c r="F34" s="62" t="s">
        <v>446</v>
      </c>
      <c r="G34" s="62" t="s">
        <v>813</v>
      </c>
      <c r="H34" s="62" t="s">
        <v>755</v>
      </c>
      <c r="I34" s="62" t="s">
        <v>756</v>
      </c>
      <c r="J34" s="62" t="s">
        <v>814</v>
      </c>
      <c r="K34" s="62" t="s">
        <v>815</v>
      </c>
      <c r="L34" s="65" t="s">
        <v>816</v>
      </c>
    </row>
    <row r="35" spans="1:12" ht="22.5" x14ac:dyDescent="0.25">
      <c r="A35" s="64" t="s">
        <v>757</v>
      </c>
      <c r="B35" s="62">
        <v>45</v>
      </c>
      <c r="C35" s="62" t="s">
        <v>721</v>
      </c>
      <c r="D35" s="62" t="s">
        <v>373</v>
      </c>
      <c r="E35" s="62" t="s">
        <v>445</v>
      </c>
      <c r="F35" s="62" t="s">
        <v>534</v>
      </c>
      <c r="G35" s="62" t="s">
        <v>759</v>
      </c>
      <c r="H35" s="62" t="s">
        <v>817</v>
      </c>
      <c r="I35" s="62" t="s">
        <v>818</v>
      </c>
      <c r="J35" s="62" t="s">
        <v>758</v>
      </c>
      <c r="K35" s="62" t="s">
        <v>819</v>
      </c>
      <c r="L35" s="65" t="s">
        <v>820</v>
      </c>
    </row>
    <row r="36" spans="1:12" ht="22.5" x14ac:dyDescent="0.25">
      <c r="A36" s="64" t="s">
        <v>762</v>
      </c>
      <c r="B36" s="62">
        <v>45</v>
      </c>
      <c r="C36" s="62" t="s">
        <v>721</v>
      </c>
      <c r="D36" s="62" t="s">
        <v>373</v>
      </c>
      <c r="E36" s="62" t="s">
        <v>445</v>
      </c>
      <c r="F36" s="62" t="s">
        <v>760</v>
      </c>
      <c r="G36" s="62" t="s">
        <v>821</v>
      </c>
      <c r="H36" s="62" t="s">
        <v>822</v>
      </c>
      <c r="I36" s="62" t="s">
        <v>823</v>
      </c>
      <c r="J36" s="62" t="s">
        <v>761</v>
      </c>
      <c r="K36" s="62" t="s">
        <v>824</v>
      </c>
      <c r="L36" s="65" t="s">
        <v>825</v>
      </c>
    </row>
    <row r="37" spans="1:12" ht="45" x14ac:dyDescent="0.25">
      <c r="A37" s="64" t="s">
        <v>763</v>
      </c>
      <c r="B37" s="62">
        <v>45</v>
      </c>
      <c r="C37" s="62" t="s">
        <v>721</v>
      </c>
      <c r="D37" s="62" t="s">
        <v>373</v>
      </c>
      <c r="E37" s="62" t="s">
        <v>445</v>
      </c>
      <c r="F37" s="62" t="s">
        <v>760</v>
      </c>
      <c r="G37" s="62" t="s">
        <v>764</v>
      </c>
      <c r="H37" s="62" t="s">
        <v>826</v>
      </c>
      <c r="I37" s="62" t="s">
        <v>827</v>
      </c>
      <c r="J37" s="62" t="s">
        <v>765</v>
      </c>
      <c r="K37" s="160" t="s">
        <v>828</v>
      </c>
      <c r="L37" s="161" t="s">
        <v>829</v>
      </c>
    </row>
    <row r="38" spans="1:12" ht="22.5" x14ac:dyDescent="0.25">
      <c r="A38" s="78" t="s">
        <v>768</v>
      </c>
      <c r="B38" s="62">
        <v>48</v>
      </c>
      <c r="C38" s="62" t="s">
        <v>721</v>
      </c>
      <c r="D38" s="78" t="s">
        <v>373</v>
      </c>
      <c r="E38" s="78" t="s">
        <v>445</v>
      </c>
      <c r="F38" s="78" t="s">
        <v>550</v>
      </c>
      <c r="G38" s="78" t="s">
        <v>773</v>
      </c>
      <c r="H38" s="78" t="s">
        <v>830</v>
      </c>
      <c r="I38" s="78" t="s">
        <v>831</v>
      </c>
      <c r="J38" s="78" t="s">
        <v>773</v>
      </c>
      <c r="K38" s="78" t="s">
        <v>832</v>
      </c>
      <c r="L38" s="162" t="s">
        <v>831</v>
      </c>
    </row>
    <row r="39" spans="1:12" ht="22.5" x14ac:dyDescent="0.25">
      <c r="A39" s="78" t="s">
        <v>769</v>
      </c>
      <c r="B39" s="62">
        <v>49</v>
      </c>
      <c r="C39" s="62" t="s">
        <v>721</v>
      </c>
      <c r="D39" s="78" t="s">
        <v>373</v>
      </c>
      <c r="E39" s="78" t="s">
        <v>445</v>
      </c>
      <c r="F39" s="78" t="s">
        <v>534</v>
      </c>
      <c r="G39" s="78" t="s">
        <v>775</v>
      </c>
      <c r="H39" s="78" t="s">
        <v>833</v>
      </c>
      <c r="I39" s="78" t="s">
        <v>834</v>
      </c>
      <c r="J39" s="78" t="s">
        <v>774</v>
      </c>
      <c r="K39" s="78" t="s">
        <v>835</v>
      </c>
      <c r="L39" s="162" t="s">
        <v>836</v>
      </c>
    </row>
    <row r="40" spans="1:12" x14ac:dyDescent="0.25">
      <c r="A40" s="64" t="s">
        <v>770</v>
      </c>
      <c r="B40" s="62">
        <v>50</v>
      </c>
      <c r="C40" s="62" t="s">
        <v>721</v>
      </c>
      <c r="D40" s="62" t="s">
        <v>373</v>
      </c>
      <c r="E40" s="62" t="s">
        <v>445</v>
      </c>
      <c r="F40" s="62" t="s">
        <v>534</v>
      </c>
      <c r="G40" s="62" t="s">
        <v>776</v>
      </c>
      <c r="H40" s="62" t="s">
        <v>837</v>
      </c>
      <c r="I40" s="62" t="s">
        <v>838</v>
      </c>
      <c r="J40" s="62" t="s">
        <v>776</v>
      </c>
      <c r="K40" s="160" t="s">
        <v>839</v>
      </c>
      <c r="L40" s="161" t="s">
        <v>838</v>
      </c>
    </row>
    <row r="41" spans="1:12" ht="45" x14ac:dyDescent="0.25">
      <c r="A41" s="64" t="s">
        <v>784</v>
      </c>
      <c r="B41" s="62">
        <v>51</v>
      </c>
      <c r="C41" s="62" t="s">
        <v>721</v>
      </c>
      <c r="D41" s="62" t="s">
        <v>373</v>
      </c>
      <c r="E41" s="62" t="s">
        <v>445</v>
      </c>
      <c r="F41" s="62" t="s">
        <v>760</v>
      </c>
      <c r="G41" s="62" t="s">
        <v>778</v>
      </c>
      <c r="H41" s="62" t="s">
        <v>840</v>
      </c>
      <c r="I41" s="62" t="s">
        <v>841</v>
      </c>
      <c r="J41" s="62" t="s">
        <v>842</v>
      </c>
      <c r="K41" s="160" t="s">
        <v>843</v>
      </c>
      <c r="L41" s="161" t="s">
        <v>844</v>
      </c>
    </row>
    <row r="42" spans="1:12" x14ac:dyDescent="0.25">
      <c r="A42" s="64" t="s">
        <v>771</v>
      </c>
      <c r="B42" s="62">
        <v>52</v>
      </c>
      <c r="C42" s="62" t="s">
        <v>721</v>
      </c>
      <c r="D42" s="62" t="s">
        <v>373</v>
      </c>
      <c r="E42" s="62" t="s">
        <v>445</v>
      </c>
      <c r="F42" s="62" t="s">
        <v>760</v>
      </c>
      <c r="G42" s="62" t="s">
        <v>777</v>
      </c>
      <c r="H42" s="62" t="s">
        <v>845</v>
      </c>
      <c r="I42" s="62" t="s">
        <v>846</v>
      </c>
      <c r="J42" s="62" t="s">
        <v>780</v>
      </c>
      <c r="K42" s="160" t="s">
        <v>847</v>
      </c>
      <c r="L42" s="161" t="s">
        <v>848</v>
      </c>
    </row>
    <row r="43" spans="1:12" ht="33.75" x14ac:dyDescent="0.25">
      <c r="A43" s="64" t="s">
        <v>772</v>
      </c>
      <c r="B43" s="62">
        <v>53</v>
      </c>
      <c r="C43" s="62" t="s">
        <v>721</v>
      </c>
      <c r="D43" s="62" t="s">
        <v>373</v>
      </c>
      <c r="E43" s="62" t="s">
        <v>445</v>
      </c>
      <c r="F43" s="62" t="s">
        <v>534</v>
      </c>
      <c r="G43" s="62" t="s">
        <v>779</v>
      </c>
      <c r="H43" s="62" t="s">
        <v>849</v>
      </c>
      <c r="I43" s="62" t="s">
        <v>850</v>
      </c>
      <c r="J43" s="62" t="s">
        <v>781</v>
      </c>
      <c r="K43" s="160" t="s">
        <v>851</v>
      </c>
      <c r="L43" s="161" t="s">
        <v>852</v>
      </c>
    </row>
    <row r="44" spans="1:12" x14ac:dyDescent="0.25">
      <c r="A44" s="64" t="s">
        <v>455</v>
      </c>
      <c r="B44" s="62">
        <v>69</v>
      </c>
      <c r="C44" s="62" t="s">
        <v>511</v>
      </c>
      <c r="D44" s="62" t="s">
        <v>456</v>
      </c>
      <c r="E44" s="62" t="s">
        <v>457</v>
      </c>
      <c r="F44" s="62" t="s">
        <v>444</v>
      </c>
      <c r="G44" s="62" t="s">
        <v>458</v>
      </c>
      <c r="H44" s="62" t="s">
        <v>458</v>
      </c>
      <c r="I44" s="62" t="s">
        <v>459</v>
      </c>
      <c r="J44" s="62" t="s">
        <v>460</v>
      </c>
      <c r="K44" s="62" t="s">
        <v>461</v>
      </c>
      <c r="L44" s="65" t="s">
        <v>462</v>
      </c>
    </row>
    <row r="45" spans="1:12" x14ac:dyDescent="0.25">
      <c r="A45" s="64" t="s">
        <v>463</v>
      </c>
      <c r="B45" s="62">
        <v>70</v>
      </c>
      <c r="C45" s="62" t="s">
        <v>511</v>
      </c>
      <c r="D45" s="62" t="s">
        <v>456</v>
      </c>
      <c r="E45" s="62" t="s">
        <v>464</v>
      </c>
      <c r="F45" s="62" t="s">
        <v>444</v>
      </c>
      <c r="G45" s="62" t="s">
        <v>456</v>
      </c>
      <c r="H45" s="62" t="s">
        <v>456</v>
      </c>
      <c r="I45" s="62" t="s">
        <v>456</v>
      </c>
      <c r="J45" s="62" t="s">
        <v>444</v>
      </c>
      <c r="K45" s="62" t="s">
        <v>444</v>
      </c>
      <c r="L45" s="65" t="s">
        <v>444</v>
      </c>
    </row>
    <row r="46" spans="1:12" ht="22.5" x14ac:dyDescent="0.25">
      <c r="A46" s="64" t="s">
        <v>465</v>
      </c>
      <c r="B46" s="62">
        <v>71</v>
      </c>
      <c r="C46" s="62" t="s">
        <v>511</v>
      </c>
      <c r="D46" s="62" t="s">
        <v>456</v>
      </c>
      <c r="E46" s="62" t="s">
        <v>466</v>
      </c>
      <c r="F46" s="62" t="s">
        <v>444</v>
      </c>
      <c r="G46" s="62" t="s">
        <v>467</v>
      </c>
      <c r="H46" s="62" t="s">
        <v>467</v>
      </c>
      <c r="I46" s="62" t="s">
        <v>467</v>
      </c>
      <c r="J46" s="62" t="s">
        <v>631</v>
      </c>
      <c r="K46" s="62" t="s">
        <v>586</v>
      </c>
      <c r="L46" s="65" t="s">
        <v>587</v>
      </c>
    </row>
    <row r="47" spans="1:12" ht="22.5" x14ac:dyDescent="0.25">
      <c r="A47" s="64" t="s">
        <v>468</v>
      </c>
      <c r="B47" s="62">
        <v>72</v>
      </c>
      <c r="C47" s="62" t="s">
        <v>511</v>
      </c>
      <c r="D47" s="62" t="s">
        <v>456</v>
      </c>
      <c r="E47" s="62" t="s">
        <v>466</v>
      </c>
      <c r="F47" s="62" t="s">
        <v>444</v>
      </c>
      <c r="G47" s="62" t="s">
        <v>469</v>
      </c>
      <c r="H47" s="62" t="s">
        <v>469</v>
      </c>
      <c r="I47" s="62" t="s">
        <v>469</v>
      </c>
      <c r="J47" s="62" t="s">
        <v>632</v>
      </c>
      <c r="K47" s="62" t="s">
        <v>588</v>
      </c>
      <c r="L47" s="65" t="s">
        <v>589</v>
      </c>
    </row>
    <row r="48" spans="1:12" ht="22.5" x14ac:dyDescent="0.25">
      <c r="A48" s="64" t="s">
        <v>470</v>
      </c>
      <c r="B48" s="62">
        <v>73</v>
      </c>
      <c r="C48" s="62" t="s">
        <v>511</v>
      </c>
      <c r="D48" s="62" t="s">
        <v>456</v>
      </c>
      <c r="E48" s="62" t="s">
        <v>466</v>
      </c>
      <c r="F48" s="62" t="s">
        <v>444</v>
      </c>
      <c r="G48" s="62" t="s">
        <v>471</v>
      </c>
      <c r="H48" s="62" t="s">
        <v>471</v>
      </c>
      <c r="I48" s="62" t="s">
        <v>471</v>
      </c>
      <c r="J48" s="62" t="s">
        <v>633</v>
      </c>
      <c r="K48" s="62" t="s">
        <v>590</v>
      </c>
      <c r="L48" s="65" t="s">
        <v>591</v>
      </c>
    </row>
    <row r="49" spans="1:12" ht="33.75" x14ac:dyDescent="0.25">
      <c r="A49" s="64" t="s">
        <v>472</v>
      </c>
      <c r="B49" s="62">
        <v>74</v>
      </c>
      <c r="C49" s="62" t="s">
        <v>511</v>
      </c>
      <c r="D49" s="62" t="s">
        <v>456</v>
      </c>
      <c r="E49" s="62" t="s">
        <v>466</v>
      </c>
      <c r="F49" s="62" t="s">
        <v>444</v>
      </c>
      <c r="G49" s="62" t="s">
        <v>473</v>
      </c>
      <c r="H49" s="62" t="s">
        <v>473</v>
      </c>
      <c r="I49" s="62" t="s">
        <v>473</v>
      </c>
      <c r="J49" s="62" t="s">
        <v>592</v>
      </c>
      <c r="K49" s="62" t="s">
        <v>593</v>
      </c>
      <c r="L49" s="65" t="s">
        <v>594</v>
      </c>
    </row>
    <row r="50" spans="1:12" x14ac:dyDescent="0.25">
      <c r="A50" s="64" t="s">
        <v>474</v>
      </c>
      <c r="B50" s="62">
        <v>75</v>
      </c>
      <c r="C50" s="62" t="s">
        <v>511</v>
      </c>
      <c r="D50" s="62" t="s">
        <v>456</v>
      </c>
      <c r="E50" s="62" t="s">
        <v>466</v>
      </c>
      <c r="F50" s="62" t="s">
        <v>444</v>
      </c>
      <c r="G50" s="62" t="s">
        <v>475</v>
      </c>
      <c r="H50" s="62" t="s">
        <v>475</v>
      </c>
      <c r="I50" s="62" t="s">
        <v>475</v>
      </c>
      <c r="J50" s="62" t="s">
        <v>476</v>
      </c>
      <c r="K50" s="62" t="s">
        <v>595</v>
      </c>
      <c r="L50" s="65" t="s">
        <v>596</v>
      </c>
    </row>
    <row r="51" spans="1:12" x14ac:dyDescent="0.25">
      <c r="A51" s="64" t="s">
        <v>477</v>
      </c>
      <c r="B51" s="62">
        <v>76</v>
      </c>
      <c r="C51" s="62" t="s">
        <v>511</v>
      </c>
      <c r="D51" s="62" t="s">
        <v>478</v>
      </c>
      <c r="E51" s="62" t="s">
        <v>464</v>
      </c>
      <c r="F51" s="62" t="s">
        <v>444</v>
      </c>
      <c r="G51" s="62" t="s">
        <v>479</v>
      </c>
      <c r="H51" s="62" t="s">
        <v>480</v>
      </c>
      <c r="I51" s="62" t="s">
        <v>481</v>
      </c>
      <c r="J51" s="62" t="s">
        <v>444</v>
      </c>
      <c r="K51" s="62" t="s">
        <v>444</v>
      </c>
      <c r="L51" s="65" t="s">
        <v>444</v>
      </c>
    </row>
    <row r="52" spans="1:12" x14ac:dyDescent="0.25">
      <c r="A52" s="64" t="s">
        <v>482</v>
      </c>
      <c r="B52" s="62">
        <v>77</v>
      </c>
      <c r="C52" s="62" t="s">
        <v>511</v>
      </c>
      <c r="D52" s="62" t="s">
        <v>478</v>
      </c>
      <c r="E52" s="62" t="s">
        <v>466</v>
      </c>
      <c r="F52" s="62" t="s">
        <v>444</v>
      </c>
      <c r="G52" s="62" t="s">
        <v>483</v>
      </c>
      <c r="H52" s="62" t="s">
        <v>484</v>
      </c>
      <c r="I52" s="62" t="s">
        <v>485</v>
      </c>
      <c r="J52" s="62" t="s">
        <v>444</v>
      </c>
      <c r="K52" s="62" t="s">
        <v>444</v>
      </c>
      <c r="L52" s="65" t="s">
        <v>444</v>
      </c>
    </row>
    <row r="53" spans="1:12" x14ac:dyDescent="0.25">
      <c r="A53" s="64" t="s">
        <v>486</v>
      </c>
      <c r="B53" s="62">
        <v>78</v>
      </c>
      <c r="C53" s="62" t="s">
        <v>511</v>
      </c>
      <c r="D53" s="62" t="s">
        <v>478</v>
      </c>
      <c r="E53" s="62" t="s">
        <v>466</v>
      </c>
      <c r="F53" s="62" t="s">
        <v>444</v>
      </c>
      <c r="G53" s="62" t="s">
        <v>487</v>
      </c>
      <c r="H53" s="62" t="s">
        <v>488</v>
      </c>
      <c r="I53" s="62" t="s">
        <v>489</v>
      </c>
      <c r="J53" s="62" t="s">
        <v>444</v>
      </c>
      <c r="K53" s="62" t="s">
        <v>444</v>
      </c>
      <c r="L53" s="65" t="s">
        <v>444</v>
      </c>
    </row>
    <row r="54" spans="1:12" x14ac:dyDescent="0.25">
      <c r="A54" s="64" t="s">
        <v>490</v>
      </c>
      <c r="B54" s="62">
        <v>79</v>
      </c>
      <c r="C54" s="62" t="s">
        <v>511</v>
      </c>
      <c r="D54" s="62" t="s">
        <v>478</v>
      </c>
      <c r="E54" s="62" t="s">
        <v>466</v>
      </c>
      <c r="F54" s="62" t="s">
        <v>444</v>
      </c>
      <c r="G54" s="62" t="s">
        <v>491</v>
      </c>
      <c r="H54" s="62" t="s">
        <v>492</v>
      </c>
      <c r="I54" s="62" t="s">
        <v>493</v>
      </c>
      <c r="J54" s="62" t="s">
        <v>444</v>
      </c>
      <c r="K54" s="62" t="s">
        <v>444</v>
      </c>
      <c r="L54" s="65" t="s">
        <v>444</v>
      </c>
    </row>
    <row r="55" spans="1:12" x14ac:dyDescent="0.25">
      <c r="A55" s="64" t="s">
        <v>494</v>
      </c>
      <c r="B55" s="62">
        <v>80</v>
      </c>
      <c r="C55" s="62" t="s">
        <v>511</v>
      </c>
      <c r="D55" s="62" t="s">
        <v>478</v>
      </c>
      <c r="E55" s="62" t="s">
        <v>466</v>
      </c>
      <c r="F55" s="62" t="s">
        <v>444</v>
      </c>
      <c r="G55" s="62" t="s">
        <v>372</v>
      </c>
      <c r="H55" s="62" t="s">
        <v>495</v>
      </c>
      <c r="I55" s="62" t="s">
        <v>496</v>
      </c>
      <c r="J55" s="62" t="s">
        <v>444</v>
      </c>
      <c r="K55" s="62" t="s">
        <v>444</v>
      </c>
      <c r="L55" s="65" t="s">
        <v>444</v>
      </c>
    </row>
    <row r="56" spans="1:12" x14ac:dyDescent="0.25">
      <c r="A56" s="64" t="s">
        <v>497</v>
      </c>
      <c r="B56" s="62">
        <v>81</v>
      </c>
      <c r="C56" s="62" t="s">
        <v>511</v>
      </c>
      <c r="D56" s="62" t="s">
        <v>478</v>
      </c>
      <c r="E56" s="62" t="s">
        <v>466</v>
      </c>
      <c r="F56" s="62" t="s">
        <v>444</v>
      </c>
      <c r="G56" s="62" t="s">
        <v>498</v>
      </c>
      <c r="H56" s="62" t="s">
        <v>499</v>
      </c>
      <c r="I56" s="62" t="s">
        <v>500</v>
      </c>
      <c r="J56" s="62" t="s">
        <v>444</v>
      </c>
      <c r="K56" s="62" t="s">
        <v>444</v>
      </c>
      <c r="L56" s="65" t="s">
        <v>444</v>
      </c>
    </row>
    <row r="57" spans="1:12" x14ac:dyDescent="0.25">
      <c r="A57" s="64" t="s">
        <v>501</v>
      </c>
      <c r="B57" s="62">
        <v>82</v>
      </c>
      <c r="C57" s="62" t="s">
        <v>511</v>
      </c>
      <c r="D57" s="62" t="s">
        <v>478</v>
      </c>
      <c r="E57" s="62" t="s">
        <v>466</v>
      </c>
      <c r="F57" s="62" t="s">
        <v>444</v>
      </c>
      <c r="G57" s="62" t="s">
        <v>502</v>
      </c>
      <c r="H57" s="62" t="s">
        <v>503</v>
      </c>
      <c r="I57" s="62" t="s">
        <v>504</v>
      </c>
      <c r="J57" s="62" t="s">
        <v>444</v>
      </c>
      <c r="K57" s="62" t="s">
        <v>444</v>
      </c>
      <c r="L57" s="65" t="s">
        <v>444</v>
      </c>
    </row>
    <row r="58" spans="1:12" x14ac:dyDescent="0.25">
      <c r="A58" s="64" t="s">
        <v>505</v>
      </c>
      <c r="B58" s="62">
        <v>83</v>
      </c>
      <c r="C58" s="62" t="s">
        <v>511</v>
      </c>
      <c r="D58" s="62" t="s">
        <v>478</v>
      </c>
      <c r="E58" s="62" t="s">
        <v>466</v>
      </c>
      <c r="F58" s="62" t="s">
        <v>444</v>
      </c>
      <c r="G58" s="62" t="s">
        <v>506</v>
      </c>
      <c r="H58" s="62" t="s">
        <v>507</v>
      </c>
      <c r="I58" s="62" t="s">
        <v>508</v>
      </c>
      <c r="J58" s="62" t="s">
        <v>444</v>
      </c>
      <c r="K58" s="62" t="s">
        <v>444</v>
      </c>
      <c r="L58" s="65" t="s">
        <v>444</v>
      </c>
    </row>
    <row r="59" spans="1:12" x14ac:dyDescent="0.25">
      <c r="A59" s="79" t="s">
        <v>509</v>
      </c>
      <c r="B59" s="62">
        <v>84</v>
      </c>
      <c r="C59" s="80" t="s">
        <v>511</v>
      </c>
      <c r="D59" s="80" t="s">
        <v>478</v>
      </c>
      <c r="E59" s="80" t="s">
        <v>466</v>
      </c>
      <c r="F59" s="80" t="s">
        <v>444</v>
      </c>
      <c r="G59" s="80" t="s">
        <v>426</v>
      </c>
      <c r="H59" s="80" t="s">
        <v>426</v>
      </c>
      <c r="I59" s="80" t="s">
        <v>510</v>
      </c>
      <c r="J59" s="80" t="s">
        <v>444</v>
      </c>
      <c r="K59" s="80" t="s">
        <v>444</v>
      </c>
      <c r="L59" s="81" t="s">
        <v>444</v>
      </c>
    </row>
  </sheetData>
  <sheetProtection algorithmName="SHA-512" hashValue="owh2c2VlLDjxERoUt3u/eq702ZadSsb/7ZqhzbL+++oLz8q5fwji++5hQXmnCNVzYXTRw8QNzbmh8uK0QkG+PQ==" saltValue="r9ty82UudHdV6ZlP0dbvnA==" spinCount="100000" sheet="1" objects="1" scenarios="1" formatCells="0" autoFilter="0"/>
  <mergeCells count="1">
    <mergeCell ref="A1:E1"/>
  </mergeCells>
  <phoneticPr fontId="9" type="noConversion"/>
  <pageMargins left="0.23622047244094488" right="0.23622047244094488" top="0.39370078740157483" bottom="0.3543307086614173" header="0.19685039370078741" footer="0.11811023622047244"/>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g 2 J b U b o U / k i j A A A A 9 Q A A A B I A H A B D b 2 5 m a W c v U G F j a 2 F n Z S 5 4 b W w g o h g A K K A U A A A A A A A A A A A A A A A A A A A A A A A A A A A A h Y 9 B D o I w F E S v Q r q n R d R I y K c s 3 E p i Q j R u m 1 K h E T 6 G F s v d X H g k r y B G U X c u Z 9 5 b z N y v N 0 i H p v Y u q j O 6 x Y T M a E A 8 h b I t N J Y J 6 e 3 R j 0 j K Y S v k S Z T K G 2 U 0 8 W C K h F T W n m P G n H P U z W n b l S w M g h k 7 Z J t c V q o R 5 C P r / 7 K v 0 V i B U h E O + 9 c Y H t J o S V e L c R K w q Y N M 4 5 e H I 3 v S n x L W f W 3 7 T n G F / i 4 H N k V g 7 w v 8 A V B L A w Q U A A I A C A C D Y l t 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g 2 J b U S i K R 7 g O A A A A E Q A A A B M A H A B G b 3 J t d W x h c y 9 T Z W N 0 a W 9 u M S 5 t I K I Y A C i g F A A A A A A A A A A A A A A A A A A A A A A A A A A A A C t O T S 7 J z M 9 T C I b Q h t Y A U E s B A i 0 A F A A C A A g A g 2 J b U b o U / k i j A A A A 9 Q A A A B I A A A A A A A A A A A A A A A A A A A A A A E N v b m Z p Z y 9 Q Y W N r Y W d l L n h t b F B L A Q I t A B Q A A g A I A I N i W 1 E P y u m r p A A A A O k A A A A T A A A A A A A A A A A A A A A A A O 8 A A A B b Q 2 9 u d G V u d F 9 U e X B l c 1 0 u e G 1 s U E s B A i 0 A F A A C A A g A g 2 J b U S 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B 1 z U u 3 l V b N A j u x H 1 Z w U v B M A A A A A A g A A A A A A A 2 Y A A M A A A A A Q A A A A p H J 5 4 9 L 0 L Z b x g Q p x P z P N w Q A A A A A E g A A A o A A A A B A A A A C P 3 g Y t B B J T H h D m T j 1 1 b e I l U A A A A A 1 e y B s j K y X E o L 2 C s f g b Q o c h + b / T J x t p 0 P 8 Q s A 7 I Q n v 1 Y Q o Q v o G 3 2 W J o g G F w j C M Q W o N k v l c J m N b 3 G S u 4 w r 0 k s J b o 1 F G J Y Y g P B G Z 6 u i Q n S y C P F A A A A C D S i 7 D l y i j P g H p V r M k V d 0 Y h 5 0 X M < / D a t a M a s h u p > 
</file>

<file path=customXml/itemProps1.xml><?xml version="1.0" encoding="utf-8"?>
<ds:datastoreItem xmlns:ds="http://schemas.openxmlformats.org/officeDocument/2006/customXml" ds:itemID="{3140AD77-E089-48CB-82B5-2B5697A721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CP57 (Random Controls)</vt:lpstr>
      <vt:lpstr>Codes</vt:lpstr>
      <vt:lpstr>Instructions</vt:lpstr>
      <vt:lpstr>Translation</vt:lpstr>
      <vt:lpstr>FlagA2ISO</vt:lpstr>
      <vt:lpstr>FlagCod</vt:lpstr>
      <vt:lpstr>FlagName</vt:lpstr>
      <vt:lpstr>ICCATSerialNo</vt:lpstr>
      <vt:lpstr>Idiom</vt:lpstr>
      <vt:lpstr>LangFieldID</vt:lpstr>
      <vt:lpstr>LangNameID</vt:lpstr>
      <vt:lpstr>Status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Cheatle</dc:creator>
  <cp:lastModifiedBy>Alberto Thais Parrilla Moruno</cp:lastModifiedBy>
  <cp:lastPrinted>2014-01-21T11:28:28Z</cp:lastPrinted>
  <dcterms:created xsi:type="dcterms:W3CDTF">2011-12-05T10:28:25Z</dcterms:created>
  <dcterms:modified xsi:type="dcterms:W3CDTF">2023-02-06T14:38:58Z</dcterms:modified>
</cp:coreProperties>
</file>