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tunadata\Compliance\2025_SharedDocs\eForms\WEB\"/>
    </mc:Choice>
  </mc:AlternateContent>
  <xr:revisionPtr revIDLastSave="0" documentId="13_ncr:1_{A85BDA71-0715-40C5-AAE8-D98BCC814C31}" xr6:coauthVersionLast="47" xr6:coauthVersionMax="47" xr10:uidLastSave="{00000000-0000-0000-0000-000000000000}"/>
  <workbookProtection workbookAlgorithmName="SHA-512" workbookHashValue="3NGoNicnLqVSXMe70Ctm6R3/K3EOz/K2lz/FDlhvjWFfWPVuzUAmB8NgRT8fD3bCYG1K2y2jCY28feb4hzbUNg==" workbookSaltValue="R0efZQzTnRMTnZeB8ljz0Q==" workbookSpinCount="100000" lockStructure="1"/>
  <bookViews>
    <workbookView xWindow="28680" yWindow="-120" windowWidth="29040" windowHeight="15720" xr2:uid="{00000000-000D-0000-FFFF-FFFF00000000}"/>
  </bookViews>
  <sheets>
    <sheet name="CP24 (Port_Authoriz)" sheetId="1" r:id="rId1"/>
    <sheet name="Codes" sheetId="5" r:id="rId2"/>
    <sheet name="Instructions" sheetId="6" r:id="rId3"/>
    <sheet name="Translation" sheetId="4" state="veryHidden" r:id="rId4"/>
  </sheets>
  <definedNames>
    <definedName name="_xlnm._FilterDatabase" localSheetId="3" hidden="1">Translation!$A$4:$I$35</definedName>
    <definedName name="FlagA2ISO">Codes!$D$3:$D$176</definedName>
    <definedName name="FlagCode">Codes!$B$3:$B$176</definedName>
    <definedName name="FlagName">Codes!$A$3:$A$176</definedName>
    <definedName name="fmtLatitude">Codes!$L$4</definedName>
    <definedName name="fmtLongitude">Codes!$L$7</definedName>
    <definedName name="Idiom">'CP24 (Port_Authoriz)'!$O$2</definedName>
    <definedName name="LangFieldID">Translation!$H$1</definedName>
    <definedName name="LangNameID">Translation!$H$2</definedName>
    <definedName name="PortAuthTypeCode">Codes!$G$9:$G$11</definedName>
    <definedName name="PortAuthTypeID">Codes!$F$9:$F$11</definedName>
    <definedName name="RModeCod">Codes!$F$15:$F$16</definedName>
    <definedName name="Status">Codes!$F$3:$F$5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3" i="6" l="1"/>
  <c r="G42" i="6"/>
  <c r="U23" i="1"/>
  <c r="T23" i="1"/>
  <c r="G39" i="6" l="1"/>
  <c r="D11" i="1"/>
  <c r="G15" i="1"/>
  <c r="H15" i="1"/>
  <c r="G16" i="1"/>
  <c r="H16" i="1"/>
  <c r="G36" i="6"/>
  <c r="G35" i="6"/>
  <c r="G34" i="6"/>
  <c r="G33" i="6"/>
  <c r="G32" i="6"/>
  <c r="G31" i="6"/>
  <c r="G30" i="6"/>
  <c r="G29" i="6"/>
  <c r="G28" i="6"/>
  <c r="G27" i="6"/>
  <c r="G26" i="6"/>
  <c r="G25" i="6"/>
  <c r="G24" i="6"/>
  <c r="G23" i="6"/>
  <c r="G41" i="6"/>
  <c r="G40" i="6"/>
  <c r="G38" i="6"/>
  <c r="G37" i="6"/>
  <c r="S23" i="1" l="1"/>
  <c r="R23" i="1"/>
  <c r="Q23" i="1"/>
  <c r="N23" i="1"/>
  <c r="I23" i="1"/>
  <c r="H23" i="1"/>
  <c r="P23" i="1"/>
  <c r="O23" i="1"/>
  <c r="L23" i="1"/>
  <c r="K23" i="1"/>
  <c r="G23" i="1"/>
  <c r="F23" i="1"/>
  <c r="E23" i="1"/>
  <c r="D23" i="1"/>
  <c r="M23" i="1"/>
  <c r="J23" i="1"/>
  <c r="C23" i="1" l="1"/>
  <c r="B23" i="1"/>
  <c r="G22" i="6"/>
  <c r="G21" i="6"/>
  <c r="G20" i="6"/>
  <c r="G19" i="6"/>
  <c r="G18" i="6"/>
  <c r="G17" i="6"/>
  <c r="G16" i="6"/>
  <c r="G15" i="6"/>
  <c r="G14" i="6"/>
  <c r="G13" i="6"/>
  <c r="G12" i="6"/>
  <c r="G11" i="6"/>
  <c r="I10" i="1" l="1"/>
  <c r="I4" i="1"/>
  <c r="J9" i="1" l="1"/>
  <c r="H2" i="4"/>
  <c r="H1" i="4"/>
  <c r="F43" i="6" l="1"/>
  <c r="F42" i="6"/>
  <c r="H39" i="6"/>
  <c r="H42" i="6"/>
  <c r="H43" i="6"/>
  <c r="F39" i="6"/>
  <c r="T22" i="1"/>
  <c r="D14" i="1"/>
  <c r="D15" i="1"/>
  <c r="D16" i="1"/>
  <c r="D13" i="1"/>
  <c r="E37" i="6"/>
  <c r="E39" i="6"/>
  <c r="F33" i="6"/>
  <c r="F37" i="6"/>
  <c r="D33" i="6"/>
  <c r="F38" i="6"/>
  <c r="E35" i="6"/>
  <c r="D37" i="6"/>
  <c r="E33" i="6"/>
  <c r="F36" i="6"/>
  <c r="F32" i="6"/>
  <c r="F28" i="6"/>
  <c r="E30" i="6"/>
  <c r="F29" i="6"/>
  <c r="F23" i="6"/>
  <c r="F27" i="6"/>
  <c r="F41" i="6"/>
  <c r="F35" i="6"/>
  <c r="F31" i="6"/>
  <c r="F26" i="6"/>
  <c r="C23" i="6"/>
  <c r="E26" i="6"/>
  <c r="D23" i="6"/>
  <c r="F34" i="6"/>
  <c r="F30" i="6"/>
  <c r="F25" i="6"/>
  <c r="F40" i="6"/>
  <c r="F24" i="6"/>
  <c r="H36" i="6"/>
  <c r="H32" i="6"/>
  <c r="H28" i="6"/>
  <c r="H37" i="6"/>
  <c r="H34" i="6"/>
  <c r="H22" i="6"/>
  <c r="H20" i="6"/>
  <c r="H35" i="6"/>
  <c r="H31" i="6"/>
  <c r="H27" i="6"/>
  <c r="H17" i="6"/>
  <c r="H30" i="6"/>
  <c r="H41" i="6"/>
  <c r="H18" i="6"/>
  <c r="H19" i="6"/>
  <c r="H26" i="6"/>
  <c r="H25" i="6"/>
  <c r="H40" i="6"/>
  <c r="H21" i="6"/>
  <c r="H33" i="6"/>
  <c r="H29" i="6"/>
  <c r="H24" i="6"/>
  <c r="H38" i="6"/>
  <c r="H23" i="6"/>
  <c r="H10" i="6"/>
  <c r="G10" i="6"/>
  <c r="F10" i="6"/>
  <c r="A2" i="6"/>
  <c r="E10" i="6"/>
  <c r="D10" i="6"/>
  <c r="C10" i="6"/>
  <c r="B10" i="6"/>
  <c r="A10" i="6"/>
  <c r="A9" i="6"/>
  <c r="B7" i="6"/>
  <c r="B6" i="6"/>
  <c r="B5" i="6"/>
  <c r="B4" i="6"/>
  <c r="B3" i="6"/>
  <c r="A1" i="6"/>
  <c r="B1" i="1"/>
  <c r="H15" i="6"/>
  <c r="H12" i="6"/>
  <c r="H14" i="6"/>
  <c r="H11" i="6"/>
  <c r="H13" i="6"/>
  <c r="H16" i="6"/>
  <c r="F22" i="6"/>
  <c r="F13" i="6"/>
  <c r="F21" i="6"/>
  <c r="F18" i="6"/>
  <c r="D18" i="6"/>
  <c r="F14" i="6"/>
  <c r="F11" i="6"/>
  <c r="E28" i="6"/>
  <c r="B11" i="6"/>
  <c r="F20" i="6"/>
  <c r="D28" i="6"/>
  <c r="A11" i="6"/>
  <c r="F17" i="6"/>
  <c r="D13" i="6"/>
  <c r="C13" i="6"/>
  <c r="B13" i="6"/>
  <c r="F15" i="6"/>
  <c r="F19" i="6"/>
  <c r="F16" i="6"/>
  <c r="F12" i="6"/>
  <c r="D21" i="1"/>
  <c r="K20" i="1"/>
  <c r="F20" i="1"/>
  <c r="A20" i="1"/>
  <c r="F21" i="1"/>
  <c r="Q21" i="1"/>
  <c r="O21" i="1"/>
  <c r="M21" i="1"/>
  <c r="K21" i="1"/>
  <c r="O20" i="1"/>
  <c r="H21" i="1"/>
  <c r="A1" i="1"/>
  <c r="B2" i="1"/>
  <c r="A19" i="1"/>
  <c r="H22" i="1"/>
  <c r="F5" i="1"/>
  <c r="A11" i="1"/>
  <c r="A4" i="1"/>
  <c r="A5" i="1"/>
  <c r="J10" i="1"/>
  <c r="J4" i="1"/>
  <c r="A10" i="1"/>
  <c r="A7" i="1"/>
  <c r="J8" i="1"/>
  <c r="F6" i="1"/>
  <c r="J6" i="1"/>
  <c r="J5" i="1"/>
  <c r="A6" i="1"/>
  <c r="N1" i="1"/>
  <c r="O1" i="1"/>
  <c r="P22" i="1"/>
  <c r="D22" i="1"/>
  <c r="O22" i="1"/>
  <c r="N22" i="1"/>
  <c r="L22" i="1"/>
  <c r="M22" i="1"/>
  <c r="K22" i="1"/>
  <c r="J22" i="1"/>
  <c r="U22" i="1"/>
  <c r="C21" i="1"/>
  <c r="S22" i="1"/>
  <c r="G22" i="1"/>
  <c r="B21" i="1"/>
  <c r="R22" i="1"/>
  <c r="F22" i="1"/>
  <c r="A21" i="1"/>
  <c r="I22" i="1"/>
  <c r="Q22" i="1"/>
  <c r="E22" i="1"/>
  <c r="A23" i="1"/>
</calcChain>
</file>

<file path=xl/sharedStrings.xml><?xml version="1.0" encoding="utf-8"?>
<sst xmlns="http://schemas.openxmlformats.org/spreadsheetml/2006/main" count="1605" uniqueCount="979">
  <si>
    <t>Version</t>
  </si>
  <si>
    <t>Header</t>
  </si>
  <si>
    <t>Secretariat use only</t>
  </si>
  <si>
    <t>Belize</t>
  </si>
  <si>
    <t>Curaçao</t>
  </si>
  <si>
    <t>Japan</t>
  </si>
  <si>
    <t>Singapore</t>
  </si>
  <si>
    <t>Vanuatu</t>
  </si>
  <si>
    <t>Panama</t>
  </si>
  <si>
    <t>Section</t>
  </si>
  <si>
    <t>FieldID</t>
  </si>
  <si>
    <t>Title</t>
  </si>
  <si>
    <t>T01</t>
  </si>
  <si>
    <t>Reporting Flag</t>
  </si>
  <si>
    <t>Pavillon déclarant</t>
  </si>
  <si>
    <t>Pabellón que informa</t>
  </si>
  <si>
    <t>Agence déclarante</t>
  </si>
  <si>
    <t>Agencia que informa</t>
  </si>
  <si>
    <t>Address</t>
  </si>
  <si>
    <t>Adresse</t>
  </si>
  <si>
    <t>Dirección</t>
  </si>
  <si>
    <t>Phone</t>
  </si>
  <si>
    <t>Téléphone</t>
  </si>
  <si>
    <t>Teléfono</t>
  </si>
  <si>
    <t>Email</t>
  </si>
  <si>
    <t>Notes</t>
  </si>
  <si>
    <t>Remarques</t>
  </si>
  <si>
    <t>Notas</t>
  </si>
  <si>
    <t>Detail</t>
  </si>
  <si>
    <t>FlagName</t>
  </si>
  <si>
    <t>FlagA2ISO</t>
  </si>
  <si>
    <t>Status</t>
  </si>
  <si>
    <t>Description</t>
  </si>
  <si>
    <t>ALB</t>
  </si>
  <si>
    <t>Albania</t>
  </si>
  <si>
    <t>AL</t>
  </si>
  <si>
    <t>CP</t>
  </si>
  <si>
    <t>Contracting Party</t>
  </si>
  <si>
    <t>DZA</t>
  </si>
  <si>
    <t>Algerie</t>
  </si>
  <si>
    <t>DZ</t>
  </si>
  <si>
    <t>NCC</t>
  </si>
  <si>
    <t>Non-Contracting Cooperating Party</t>
  </si>
  <si>
    <t>AGO</t>
  </si>
  <si>
    <t>Angola</t>
  </si>
  <si>
    <t>AO</t>
  </si>
  <si>
    <t>NCO</t>
  </si>
  <si>
    <t>Non-Contracting Other</t>
  </si>
  <si>
    <t>BRB</t>
  </si>
  <si>
    <t>Barbados</t>
  </si>
  <si>
    <t>BB</t>
  </si>
  <si>
    <t>BLZ</t>
  </si>
  <si>
    <t>BZ</t>
  </si>
  <si>
    <t>BRA</t>
  </si>
  <si>
    <t>Brazil</t>
  </si>
  <si>
    <t>BR</t>
  </si>
  <si>
    <t>CAN</t>
  </si>
  <si>
    <t>Canada</t>
  </si>
  <si>
    <t>CA</t>
  </si>
  <si>
    <t>CPV</t>
  </si>
  <si>
    <t>Cape Verde</t>
  </si>
  <si>
    <t>CV</t>
  </si>
  <si>
    <t>CHN</t>
  </si>
  <si>
    <t>China PR</t>
  </si>
  <si>
    <t>CN</t>
  </si>
  <si>
    <t>CIV</t>
  </si>
  <si>
    <t>CI</t>
  </si>
  <si>
    <t>HR</t>
  </si>
  <si>
    <t>EGY</t>
  </si>
  <si>
    <t>Egypt</t>
  </si>
  <si>
    <t>EG</t>
  </si>
  <si>
    <t>BE</t>
  </si>
  <si>
    <t>BG</t>
  </si>
  <si>
    <t>CY</t>
  </si>
  <si>
    <t>DK</t>
  </si>
  <si>
    <t>ES</t>
  </si>
  <si>
    <t>EE</t>
  </si>
  <si>
    <t>FR</t>
  </si>
  <si>
    <t>DE</t>
  </si>
  <si>
    <t>GR</t>
  </si>
  <si>
    <t>HU</t>
  </si>
  <si>
    <t>IE</t>
  </si>
  <si>
    <t>IT</t>
  </si>
  <si>
    <t>LV</t>
  </si>
  <si>
    <t>LT</t>
  </si>
  <si>
    <t>MT</t>
  </si>
  <si>
    <t>NL</t>
  </si>
  <si>
    <t>PL</t>
  </si>
  <si>
    <t>PT</t>
  </si>
  <si>
    <t>SI</t>
  </si>
  <si>
    <t>SE</t>
  </si>
  <si>
    <t>GB</t>
  </si>
  <si>
    <t>PM</t>
  </si>
  <si>
    <t>GAB</t>
  </si>
  <si>
    <t>Gabon</t>
  </si>
  <si>
    <t>GA</t>
  </si>
  <si>
    <t>GHA</t>
  </si>
  <si>
    <t>Ghana</t>
  </si>
  <si>
    <t>GH</t>
  </si>
  <si>
    <t>GTM</t>
  </si>
  <si>
    <t>Guatemala</t>
  </si>
  <si>
    <t>GT</t>
  </si>
  <si>
    <t>GNQ</t>
  </si>
  <si>
    <t>Guinea Ecuatorial</t>
  </si>
  <si>
    <t>GQ</t>
  </si>
  <si>
    <t>GIN</t>
  </si>
  <si>
    <t>GN</t>
  </si>
  <si>
    <t>HND</t>
  </si>
  <si>
    <t>Honduras</t>
  </si>
  <si>
    <t>HN</t>
  </si>
  <si>
    <t>ISL</t>
  </si>
  <si>
    <t>Iceland</t>
  </si>
  <si>
    <t>IS</t>
  </si>
  <si>
    <t>JPN</t>
  </si>
  <si>
    <t>JP</t>
  </si>
  <si>
    <t>KOR</t>
  </si>
  <si>
    <t>KR</t>
  </si>
  <si>
    <t>LBY</t>
  </si>
  <si>
    <t>Libya</t>
  </si>
  <si>
    <t>LY</t>
  </si>
  <si>
    <t>MAR</t>
  </si>
  <si>
    <t>Maroc</t>
  </si>
  <si>
    <t>MA</t>
  </si>
  <si>
    <t>MEX</t>
  </si>
  <si>
    <t>Mexico</t>
  </si>
  <si>
    <t>MX</t>
  </si>
  <si>
    <t>NAM</t>
  </si>
  <si>
    <t>Namibia</t>
  </si>
  <si>
    <t>NA</t>
  </si>
  <si>
    <t>NIC</t>
  </si>
  <si>
    <t>Nicaragua</t>
  </si>
  <si>
    <t>NI</t>
  </si>
  <si>
    <t>NOR</t>
  </si>
  <si>
    <t>Norway</t>
  </si>
  <si>
    <t>NO</t>
  </si>
  <si>
    <t>PAN</t>
  </si>
  <si>
    <t>PA</t>
  </si>
  <si>
    <t>PHL</t>
  </si>
  <si>
    <t>Philippines</t>
  </si>
  <si>
    <t>PH</t>
  </si>
  <si>
    <t>RUS</t>
  </si>
  <si>
    <t>Russian Federation</t>
  </si>
  <si>
    <t>RU</t>
  </si>
  <si>
    <t>STP</t>
  </si>
  <si>
    <t>ST</t>
  </si>
  <si>
    <t>SEN</t>
  </si>
  <si>
    <t>Senegal</t>
  </si>
  <si>
    <t>SN</t>
  </si>
  <si>
    <t>SLE</t>
  </si>
  <si>
    <t>Sierra Leone</t>
  </si>
  <si>
    <t>SL</t>
  </si>
  <si>
    <t>ZAF</t>
  </si>
  <si>
    <t>South Africa</t>
  </si>
  <si>
    <t>ZA</t>
  </si>
  <si>
    <t>VCT</t>
  </si>
  <si>
    <t>VC</t>
  </si>
  <si>
    <t>SYR</t>
  </si>
  <si>
    <t>SY</t>
  </si>
  <si>
    <t>TTO</t>
  </si>
  <si>
    <t>Trinidad and Tobago</t>
  </si>
  <si>
    <t>TT</t>
  </si>
  <si>
    <t>TUN</t>
  </si>
  <si>
    <t>Tunisie</t>
  </si>
  <si>
    <t>TN</t>
  </si>
  <si>
    <t>TUR</t>
  </si>
  <si>
    <t>TR</t>
  </si>
  <si>
    <t>USA</t>
  </si>
  <si>
    <t>US</t>
  </si>
  <si>
    <t>BM</t>
  </si>
  <si>
    <t>VG</t>
  </si>
  <si>
    <t>SH</t>
  </si>
  <si>
    <t>TC</t>
  </si>
  <si>
    <t>URY</t>
  </si>
  <si>
    <t>Uruguay</t>
  </si>
  <si>
    <t>UY</t>
  </si>
  <si>
    <t>VUT</t>
  </si>
  <si>
    <t>VU</t>
  </si>
  <si>
    <t>VEN</t>
  </si>
  <si>
    <t>Venezuela</t>
  </si>
  <si>
    <t>VE</t>
  </si>
  <si>
    <t>TAI</t>
  </si>
  <si>
    <t>Chinese Taipei</t>
  </si>
  <si>
    <t>TW</t>
  </si>
  <si>
    <t>COL</t>
  </si>
  <si>
    <t>Colombia</t>
  </si>
  <si>
    <t>CO</t>
  </si>
  <si>
    <t>GUY</t>
  </si>
  <si>
    <t>Guyana</t>
  </si>
  <si>
    <t>GY</t>
  </si>
  <si>
    <t>SUR</t>
  </si>
  <si>
    <t>Suriname</t>
  </si>
  <si>
    <t>SR</t>
  </si>
  <si>
    <t>AIA</t>
  </si>
  <si>
    <t>Anguilla</t>
  </si>
  <si>
    <t>AI</t>
  </si>
  <si>
    <t>ATG</t>
  </si>
  <si>
    <t>Antigua and Barbuda</t>
  </si>
  <si>
    <t>AG</t>
  </si>
  <si>
    <t>ARG</t>
  </si>
  <si>
    <t>Argentina</t>
  </si>
  <si>
    <t>AR</t>
  </si>
  <si>
    <t>ABW</t>
  </si>
  <si>
    <t>Aruba</t>
  </si>
  <si>
    <t>AW</t>
  </si>
  <si>
    <t>BHS</t>
  </si>
  <si>
    <t>Bahamas</t>
  </si>
  <si>
    <t>BS</t>
  </si>
  <si>
    <t>BLR</t>
  </si>
  <si>
    <t>Belarus</t>
  </si>
  <si>
    <t>BY</t>
  </si>
  <si>
    <t>BEN</t>
  </si>
  <si>
    <t>Benin</t>
  </si>
  <si>
    <t>BJ</t>
  </si>
  <si>
    <t>BOL</t>
  </si>
  <si>
    <t>Bolivia</t>
  </si>
  <si>
    <t>BO</t>
  </si>
  <si>
    <t>KHM</t>
  </si>
  <si>
    <t>Cambodia</t>
  </si>
  <si>
    <t>KH</t>
  </si>
  <si>
    <t>CMR</t>
  </si>
  <si>
    <t>Cameroon</t>
  </si>
  <si>
    <t>CM</t>
  </si>
  <si>
    <t>CYM</t>
  </si>
  <si>
    <t>Cayman Islands</t>
  </si>
  <si>
    <t>KY</t>
  </si>
  <si>
    <t>CHL</t>
  </si>
  <si>
    <t>Chile</t>
  </si>
  <si>
    <t>CL</t>
  </si>
  <si>
    <t>COG</t>
  </si>
  <si>
    <t>Congo</t>
  </si>
  <si>
    <t>CG</t>
  </si>
  <si>
    <t>CRI</t>
  </si>
  <si>
    <t>Costa Rica</t>
  </si>
  <si>
    <t>CR</t>
  </si>
  <si>
    <t>CUB</t>
  </si>
  <si>
    <t>Cuba</t>
  </si>
  <si>
    <t>CU</t>
  </si>
  <si>
    <t>DMA</t>
  </si>
  <si>
    <t>Dominica</t>
  </si>
  <si>
    <t>DM</t>
  </si>
  <si>
    <t>DOM</t>
  </si>
  <si>
    <t>Dominican Republic</t>
  </si>
  <si>
    <t>DO</t>
  </si>
  <si>
    <t>ECU</t>
  </si>
  <si>
    <t>Ecuador</t>
  </si>
  <si>
    <t>EC</t>
  </si>
  <si>
    <t>SLV</t>
  </si>
  <si>
    <t>El Salvador</t>
  </si>
  <si>
    <t>SV</t>
  </si>
  <si>
    <t>FRO</t>
  </si>
  <si>
    <t>Faroe Islands</t>
  </si>
  <si>
    <t>FO</t>
  </si>
  <si>
    <t>GMB</t>
  </si>
  <si>
    <t>Gambia</t>
  </si>
  <si>
    <t>GM</t>
  </si>
  <si>
    <t>GEO</t>
  </si>
  <si>
    <t>Georgia</t>
  </si>
  <si>
    <t>GE</t>
  </si>
  <si>
    <t>GRD</t>
  </si>
  <si>
    <t>Grenada</t>
  </si>
  <si>
    <t>GD</t>
  </si>
  <si>
    <t>GNB</t>
  </si>
  <si>
    <t>Guinea Bissau</t>
  </si>
  <si>
    <t>GW</t>
  </si>
  <si>
    <t>IND</t>
  </si>
  <si>
    <t>India</t>
  </si>
  <si>
    <t>IN</t>
  </si>
  <si>
    <t>IRN</t>
  </si>
  <si>
    <t>Iran</t>
  </si>
  <si>
    <t>IR</t>
  </si>
  <si>
    <t>ISR</t>
  </si>
  <si>
    <t>Israel</t>
  </si>
  <si>
    <t>IL</t>
  </si>
  <si>
    <t>JAM</t>
  </si>
  <si>
    <t>Jamaica</t>
  </si>
  <si>
    <t>JM</t>
  </si>
  <si>
    <t>LBN</t>
  </si>
  <si>
    <t>Lebanon</t>
  </si>
  <si>
    <t>LB</t>
  </si>
  <si>
    <t>LBR</t>
  </si>
  <si>
    <t>Liberia</t>
  </si>
  <si>
    <t>LR</t>
  </si>
  <si>
    <t>MYS</t>
  </si>
  <si>
    <t>Malaysia</t>
  </si>
  <si>
    <t>MY</t>
  </si>
  <si>
    <t>MRT</t>
  </si>
  <si>
    <t>Mauritania</t>
  </si>
  <si>
    <t>MR</t>
  </si>
  <si>
    <t>MUS</t>
  </si>
  <si>
    <t>Mauritius</t>
  </si>
  <si>
    <t>MU</t>
  </si>
  <si>
    <t>NGA</t>
  </si>
  <si>
    <t>Nigeria</t>
  </si>
  <si>
    <t>NG</t>
  </si>
  <si>
    <t>PRI</t>
  </si>
  <si>
    <t>Puerto Rico</t>
  </si>
  <si>
    <t>PR</t>
  </si>
  <si>
    <t>RO</t>
  </si>
  <si>
    <t>KNA</t>
  </si>
  <si>
    <t>Saint Kitts and Nevis</t>
  </si>
  <si>
    <t>KN</t>
  </si>
  <si>
    <t>SYC</t>
  </si>
  <si>
    <t>Seychelles</t>
  </si>
  <si>
    <t>SC</t>
  </si>
  <si>
    <t>SGP</t>
  </si>
  <si>
    <t>SG</t>
  </si>
  <si>
    <t>LCA</t>
  </si>
  <si>
    <t>LC</t>
  </si>
  <si>
    <t>CHE</t>
  </si>
  <si>
    <t>Switzerland</t>
  </si>
  <si>
    <t>CH</t>
  </si>
  <si>
    <t>THA</t>
  </si>
  <si>
    <t>Thailand</t>
  </si>
  <si>
    <t>TH</t>
  </si>
  <si>
    <t>TGO</t>
  </si>
  <si>
    <t>Togo</t>
  </si>
  <si>
    <t>TG</t>
  </si>
  <si>
    <t>UKR</t>
  </si>
  <si>
    <t>Ukraine</t>
  </si>
  <si>
    <t>UA</t>
  </si>
  <si>
    <t>VIR</t>
  </si>
  <si>
    <t>US Virgin Islands</t>
  </si>
  <si>
    <t>VI</t>
  </si>
  <si>
    <t>CP24-AuthPort</t>
  </si>
  <si>
    <t>Port Identification</t>
  </si>
  <si>
    <t>PortName</t>
  </si>
  <si>
    <t>Country</t>
  </si>
  <si>
    <t>Latitude</t>
  </si>
  <si>
    <t>Longitude</t>
  </si>
  <si>
    <t>PortCode</t>
  </si>
  <si>
    <t>Permitted Place(s)</t>
  </si>
  <si>
    <t>Name Contact point</t>
  </si>
  <si>
    <t>BFT_Transhipment</t>
  </si>
  <si>
    <t>Ports in which the transhipment of BFT-E is permitted</t>
  </si>
  <si>
    <t>BFT_Landing</t>
  </si>
  <si>
    <t>Ports in which the landing of BFT-E is permitted</t>
  </si>
  <si>
    <t>BFT_Both</t>
  </si>
  <si>
    <t>Ports in which both transhipment and landing of BFT-E is permitted</t>
  </si>
  <si>
    <t>Identification du port</t>
  </si>
  <si>
    <t>Points de contact pour les navires sous pavillon étranger</t>
  </si>
  <si>
    <t>Lieu(x) autorisé(s)</t>
  </si>
  <si>
    <t>Type d'autorisation</t>
  </si>
  <si>
    <t>Nom du point de contact</t>
  </si>
  <si>
    <t>Puntos de contacto para buques pesqueros extranjeros</t>
  </si>
  <si>
    <t>Lugares permitidos</t>
  </si>
  <si>
    <t>Tipo de autorización</t>
  </si>
  <si>
    <t>Nombre punto de contacto</t>
  </si>
  <si>
    <t>Contact Points for Foreign Fishing Vessels</t>
  </si>
  <si>
    <t>Authorized Ports for 1) Landing/Transhipment EBFT and 2) Entry of foreign vessels into CPC ports</t>
  </si>
  <si>
    <t>Puertos autorizados para 1) el desembarque/transbordo de EBFT y 2) la entrada de buques extranjeros a los puertos del CPC</t>
  </si>
  <si>
    <t>Syria</t>
  </si>
  <si>
    <t>CUW</t>
  </si>
  <si>
    <t>CW</t>
  </si>
  <si>
    <t>FLK</t>
  </si>
  <si>
    <t>Falklands</t>
  </si>
  <si>
    <t>FK</t>
  </si>
  <si>
    <t>MNE</t>
  </si>
  <si>
    <t>Montenegro</t>
  </si>
  <si>
    <t>ME</t>
  </si>
  <si>
    <t>PSE</t>
  </si>
  <si>
    <t>Palestine</t>
  </si>
  <si>
    <t>PS</t>
  </si>
  <si>
    <t>SRB</t>
  </si>
  <si>
    <t>Serbia</t>
  </si>
  <si>
    <t>RS</t>
  </si>
  <si>
    <t>Geographical position</t>
  </si>
  <si>
    <t>Position géographique</t>
  </si>
  <si>
    <t>Posición geográfica</t>
  </si>
  <si>
    <t>Préavis requis 
(heures à l'avance)</t>
  </si>
  <si>
    <t>Notificación requerida 
(horas de antelación)</t>
  </si>
  <si>
    <t>Notification required 
(hours in advance)</t>
  </si>
  <si>
    <t>SWO-MED Landing Authorisation</t>
  </si>
  <si>
    <t>bftPermTimes</t>
  </si>
  <si>
    <t>bftPermPlace</t>
  </si>
  <si>
    <t>bftAuthType</t>
  </si>
  <si>
    <t>fvCPointName</t>
  </si>
  <si>
    <t>fvCPointEmail</t>
  </si>
  <si>
    <t>fvCPointPhone</t>
  </si>
  <si>
    <t>fvNotificRequired</t>
  </si>
  <si>
    <t>bftDtAuthFrom</t>
  </si>
  <si>
    <t>bftDtAuthTo</t>
  </si>
  <si>
    <t>swoDtAuthFrom</t>
  </si>
  <si>
    <t>swoDtAuthTo</t>
  </si>
  <si>
    <t>fvDtAuthFrom</t>
  </si>
  <si>
    <t>fvDtAuthTo</t>
  </si>
  <si>
    <t>Autorisation E-BFT</t>
  </si>
  <si>
    <t>Autorización E-BFT</t>
  </si>
  <si>
    <t>Details E-BFT</t>
  </si>
  <si>
    <t>Detalles E-BFT</t>
  </si>
  <si>
    <t>Foreign Vessels Authorisation</t>
  </si>
  <si>
    <t>Autorización de buques extranjeros</t>
  </si>
  <si>
    <t>Autorisation de navires étrangers</t>
  </si>
  <si>
    <t>Autorización de desembarque de SWO-MED</t>
  </si>
  <si>
    <t>Puertos en los que está permitido el transbordo de atún rojo del este.</t>
  </si>
  <si>
    <t>Puertos en los que está permitido el desembarque de atún rojo del este.</t>
  </si>
  <si>
    <t>Puertos en los que está permitido tanto el transbordo como el desembarque de atún rojo del este.</t>
  </si>
  <si>
    <t>Ports dans lesquels le transbordement du thon rouge de l’Est est permis.</t>
  </si>
  <si>
    <t>Ports dans lesquels le débarquement du thon rouge de l’Est est permis.</t>
  </si>
  <si>
    <t>Ports dans lesquels le transbordement tout comme le débarquement du thon rouge de l’Est sont permis</t>
  </si>
  <si>
    <t>bftPortAuthTypeID</t>
  </si>
  <si>
    <t>bftPortAuthTypeCode</t>
  </si>
  <si>
    <t>bftPortAuthDescEN</t>
  </si>
  <si>
    <t>bftPortAuthDescFR</t>
  </si>
  <si>
    <t>bftPortAuthDescES</t>
  </si>
  <si>
    <t>swoPermPlace</t>
  </si>
  <si>
    <t>Details SWO</t>
  </si>
  <si>
    <t>Detalles SWO</t>
  </si>
  <si>
    <t>swoPermTimes</t>
  </si>
  <si>
    <t>Côte d'Ivoire</t>
  </si>
  <si>
    <t>AND</t>
  </si>
  <si>
    <t>AUS</t>
  </si>
  <si>
    <t>BND</t>
  </si>
  <si>
    <t>COK</t>
  </si>
  <si>
    <t>FJI</t>
  </si>
  <si>
    <t>GUM</t>
  </si>
  <si>
    <t>HTI</t>
  </si>
  <si>
    <t>IDN</t>
  </si>
  <si>
    <t>KEN</t>
  </si>
  <si>
    <t>KIR</t>
  </si>
  <si>
    <t>KWT</t>
  </si>
  <si>
    <t>MDG</t>
  </si>
  <si>
    <t>MDV</t>
  </si>
  <si>
    <t>MHL</t>
  </si>
  <si>
    <t>FSM</t>
  </si>
  <si>
    <t>MOZ</t>
  </si>
  <si>
    <t>NCL</t>
  </si>
  <si>
    <t>NZL</t>
  </si>
  <si>
    <t>OMN</t>
  </si>
  <si>
    <t>PLW</t>
  </si>
  <si>
    <t>PNG</t>
  </si>
  <si>
    <t>PER</t>
  </si>
  <si>
    <t>PYF</t>
  </si>
  <si>
    <t>WSM</t>
  </si>
  <si>
    <t>SAU</t>
  </si>
  <si>
    <t>SLB</t>
  </si>
  <si>
    <t>LKA</t>
  </si>
  <si>
    <t>TZA</t>
  </si>
  <si>
    <t>TON</t>
  </si>
  <si>
    <t>TUV</t>
  </si>
  <si>
    <t>ARE</t>
  </si>
  <si>
    <t>VNM</t>
  </si>
  <si>
    <t>Andorra</t>
  </si>
  <si>
    <t>Australia</t>
  </si>
  <si>
    <t>Brunei</t>
  </si>
  <si>
    <t>Cook Islands</t>
  </si>
  <si>
    <t>Fiji Islands</t>
  </si>
  <si>
    <t>Guam</t>
  </si>
  <si>
    <t>Haiti</t>
  </si>
  <si>
    <t>Indonesia</t>
  </si>
  <si>
    <t>Kenya</t>
  </si>
  <si>
    <t>Kiribati</t>
  </si>
  <si>
    <t>Kuwait</t>
  </si>
  <si>
    <t>Madagascar</t>
  </si>
  <si>
    <t>Maldives</t>
  </si>
  <si>
    <t>Marshall Islands</t>
  </si>
  <si>
    <t>Micronesia</t>
  </si>
  <si>
    <t>Mozambique</t>
  </si>
  <si>
    <t>New Caledonia</t>
  </si>
  <si>
    <t>New Zealand</t>
  </si>
  <si>
    <t>Oman</t>
  </si>
  <si>
    <t>Palau</t>
  </si>
  <si>
    <t>Papua New Guinea</t>
  </si>
  <si>
    <t>Perú</t>
  </si>
  <si>
    <t>Polynesie Française</t>
  </si>
  <si>
    <t>Samoa</t>
  </si>
  <si>
    <t>Saudi Arabia</t>
  </si>
  <si>
    <t>Solomon Islands</t>
  </si>
  <si>
    <t>Sri Lanka</t>
  </si>
  <si>
    <t>Tanzania</t>
  </si>
  <si>
    <t>Tonga</t>
  </si>
  <si>
    <t>Tuvalu</t>
  </si>
  <si>
    <t>United Arab Emirates</t>
  </si>
  <si>
    <t>Vietnam</t>
  </si>
  <si>
    <t>AD</t>
  </si>
  <si>
    <t>AU</t>
  </si>
  <si>
    <t>BN</t>
  </si>
  <si>
    <t>CK</t>
  </si>
  <si>
    <t>FJ</t>
  </si>
  <si>
    <t>GU</t>
  </si>
  <si>
    <t>HT</t>
  </si>
  <si>
    <t>ID</t>
  </si>
  <si>
    <t>KE</t>
  </si>
  <si>
    <t>KI</t>
  </si>
  <si>
    <t>KW</t>
  </si>
  <si>
    <t>MG</t>
  </si>
  <si>
    <t>MV</t>
  </si>
  <si>
    <t>MH</t>
  </si>
  <si>
    <t>FM</t>
  </si>
  <si>
    <t>MZ</t>
  </si>
  <si>
    <t>NC</t>
  </si>
  <si>
    <t>NZ</t>
  </si>
  <si>
    <t>OM</t>
  </si>
  <si>
    <t>PW</t>
  </si>
  <si>
    <t>PG</t>
  </si>
  <si>
    <t>PE</t>
  </si>
  <si>
    <t>PF</t>
  </si>
  <si>
    <t>WS</t>
  </si>
  <si>
    <t>SA</t>
  </si>
  <si>
    <t>SB</t>
  </si>
  <si>
    <t>LK</t>
  </si>
  <si>
    <t>TZ</t>
  </si>
  <si>
    <t>TO</t>
  </si>
  <si>
    <t>TV</t>
  </si>
  <si>
    <t>AE</t>
  </si>
  <si>
    <t>VN</t>
  </si>
  <si>
    <t>BIH</t>
  </si>
  <si>
    <t>BFA</t>
  </si>
  <si>
    <t>DJI</t>
  </si>
  <si>
    <t>IMN</t>
  </si>
  <si>
    <t>MNG</t>
  </si>
  <si>
    <t>MKD</t>
  </si>
  <si>
    <t>Bosnia and Herzegovina</t>
  </si>
  <si>
    <t>Burkina Faso</t>
  </si>
  <si>
    <t>Djibouti</t>
  </si>
  <si>
    <t>Isle of Man</t>
  </si>
  <si>
    <t>Mongolia</t>
  </si>
  <si>
    <t>AT</t>
  </si>
  <si>
    <t>CZ</t>
  </si>
  <si>
    <t>FI</t>
  </si>
  <si>
    <t>LU</t>
  </si>
  <si>
    <t>SK</t>
  </si>
  <si>
    <t>BA</t>
  </si>
  <si>
    <t>BF</t>
  </si>
  <si>
    <t>DJ</t>
  </si>
  <si>
    <t>IM</t>
  </si>
  <si>
    <t>MN</t>
  </si>
  <si>
    <t>MK</t>
  </si>
  <si>
    <t>Qatar</t>
  </si>
  <si>
    <t>QAT</t>
  </si>
  <si>
    <t>QA</t>
  </si>
  <si>
    <t>Table. Flags</t>
  </si>
  <si>
    <t>FlagCod</t>
  </si>
  <si>
    <t>EU-Austria</t>
  </si>
  <si>
    <t>EU-AUT</t>
  </si>
  <si>
    <t>EU-Belgium</t>
  </si>
  <si>
    <t>EU-BEL</t>
  </si>
  <si>
    <t>EU-Bulgaria</t>
  </si>
  <si>
    <t>EU-BGR</t>
  </si>
  <si>
    <t>EU-Croatia</t>
  </si>
  <si>
    <t>EU-HRV</t>
  </si>
  <si>
    <t>EU-Cyprus</t>
  </si>
  <si>
    <t>EU-CYP</t>
  </si>
  <si>
    <t>EU-Czechia</t>
  </si>
  <si>
    <t>EU-CZE</t>
  </si>
  <si>
    <t>EU-Denmark</t>
  </si>
  <si>
    <t>EU-DNK</t>
  </si>
  <si>
    <t>EU-España</t>
  </si>
  <si>
    <t>EU-ESP</t>
  </si>
  <si>
    <t>EU-Estonia</t>
  </si>
  <si>
    <t>EU-EST</t>
  </si>
  <si>
    <t>EU-Finland</t>
  </si>
  <si>
    <t>EU-FIN</t>
  </si>
  <si>
    <t>EU-France</t>
  </si>
  <si>
    <t>EU-FRA</t>
  </si>
  <si>
    <t>EU-Germany</t>
  </si>
  <si>
    <t>EU-DEU</t>
  </si>
  <si>
    <t>EU-Greece</t>
  </si>
  <si>
    <t>EU-GRC</t>
  </si>
  <si>
    <t>EU-Hungary</t>
  </si>
  <si>
    <t>EU-HUN</t>
  </si>
  <si>
    <t>EU-Ireland</t>
  </si>
  <si>
    <t>EU-IRL</t>
  </si>
  <si>
    <t>EU-Italy</t>
  </si>
  <si>
    <t>EU-ITA</t>
  </si>
  <si>
    <t>EU-Latvia</t>
  </si>
  <si>
    <t>EU-LVA</t>
  </si>
  <si>
    <t>EU-Lithuania</t>
  </si>
  <si>
    <t>EU-LTU</t>
  </si>
  <si>
    <t>EU-Luxemburg</t>
  </si>
  <si>
    <t>EU-LUX</t>
  </si>
  <si>
    <t>EU-Malta</t>
  </si>
  <si>
    <t>EU-MLT</t>
  </si>
  <si>
    <t>EU-Netherlands</t>
  </si>
  <si>
    <t>EU-NLD</t>
  </si>
  <si>
    <t>EU-Poland</t>
  </si>
  <si>
    <t>EU-POL</t>
  </si>
  <si>
    <t>EU-Portugal</t>
  </si>
  <si>
    <t>EU-PRT</t>
  </si>
  <si>
    <t>EU-Rumania</t>
  </si>
  <si>
    <t>EU-ROU</t>
  </si>
  <si>
    <t>EU-Slovakia</t>
  </si>
  <si>
    <t>EU-SVK</t>
  </si>
  <si>
    <t>EU-Slovenia</t>
  </si>
  <si>
    <t>EU-SVN</t>
  </si>
  <si>
    <t>EU-Sweden</t>
  </si>
  <si>
    <t>EU-SWE</t>
  </si>
  <si>
    <t>England</t>
  </si>
  <si>
    <t>GB-ENG</t>
  </si>
  <si>
    <t>FR-St Pierre et Miquelon</t>
  </si>
  <si>
    <t>FR-SPM</t>
  </si>
  <si>
    <t>Great Britain</t>
  </si>
  <si>
    <t>GBR</t>
  </si>
  <si>
    <t>Guinée Rep</t>
  </si>
  <si>
    <t>Korea Rep</t>
  </si>
  <si>
    <t>Northern Ireland</t>
  </si>
  <si>
    <t>GB-NIR</t>
  </si>
  <si>
    <t>S Tomé e Príncipe</t>
  </si>
  <si>
    <t>Scotland</t>
  </si>
  <si>
    <t>GB-SCT</t>
  </si>
  <si>
    <t>St Vincent and Grenadines</t>
  </si>
  <si>
    <t>UK-Bermuda</t>
  </si>
  <si>
    <t>UK-BMU</t>
  </si>
  <si>
    <t>UK-British Virgin Islands</t>
  </si>
  <si>
    <t>UK-VGB</t>
  </si>
  <si>
    <t>UK-Sta Helena</t>
  </si>
  <si>
    <t>UK-SHN</t>
  </si>
  <si>
    <t>UK-Turks and Caicos</t>
  </si>
  <si>
    <t>UK-TCA</t>
  </si>
  <si>
    <t>Wales</t>
  </si>
  <si>
    <t>GB-WLS</t>
  </si>
  <si>
    <t>Gibraltar</t>
  </si>
  <si>
    <t>GIB</t>
  </si>
  <si>
    <t>GI</t>
  </si>
  <si>
    <t>North Macedonia Rep</t>
  </si>
  <si>
    <t>San Marino</t>
  </si>
  <si>
    <t>SMR</t>
  </si>
  <si>
    <t>SM</t>
  </si>
  <si>
    <t>Sta Lucia</t>
  </si>
  <si>
    <t>Table. Status</t>
  </si>
  <si>
    <t>Table. BFT Port Authorizations</t>
  </si>
  <si>
    <t>Translation for Forms</t>
  </si>
  <si>
    <t>LangFieldID</t>
  </si>
  <si>
    <t>FldNameEN</t>
  </si>
  <si>
    <t>FldNameFR</t>
  </si>
  <si>
    <t>FldNameES</t>
  </si>
  <si>
    <t>fldDescEN</t>
  </si>
  <si>
    <t>fldDescFR</t>
  </si>
  <si>
    <t>fldDescES</t>
  </si>
  <si>
    <t>Order</t>
  </si>
  <si>
    <t>Subform</t>
  </si>
  <si>
    <t>Item</t>
  </si>
  <si>
    <t>FieldType</t>
  </si>
  <si>
    <t>1-CP24</t>
  </si>
  <si>
    <t>a)</t>
  </si>
  <si>
    <t>b)</t>
  </si>
  <si>
    <t>c)</t>
  </si>
  <si>
    <t>d)</t>
  </si>
  <si>
    <t>e)</t>
  </si>
  <si>
    <t>T00</t>
  </si>
  <si>
    <t>title</t>
  </si>
  <si>
    <t>n/a</t>
  </si>
  <si>
    <t>subtitle</t>
  </si>
  <si>
    <t>Titre</t>
  </si>
  <si>
    <t>Título</t>
  </si>
  <si>
    <t>Form Title</t>
  </si>
  <si>
    <t>Titre du formulaire</t>
  </si>
  <si>
    <t>Título del formulario</t>
  </si>
  <si>
    <t>T02</t>
  </si>
  <si>
    <t>ICCAT</t>
  </si>
  <si>
    <t>CICTA</t>
  </si>
  <si>
    <t>CICAA</t>
  </si>
  <si>
    <t>INTERNATIONAL COMMISSION FOR THE CONSERVATION OF ATLANTIC TUNAS</t>
  </si>
  <si>
    <t>COMMISSION INTERNATIONALE POUR LA CONSERVATION DES THONIDÉS DE L'ATLANTIQUE</t>
  </si>
  <si>
    <t>COMISIÓN INTERNACIONAL PARA LA CONSERVACIÓN DEL ATÚN ATLÁNTICO</t>
  </si>
  <si>
    <t>tVersion</t>
  </si>
  <si>
    <t>field</t>
  </si>
  <si>
    <t>(fixed)</t>
  </si>
  <si>
    <t>Versión</t>
  </si>
  <si>
    <t>tLang</t>
  </si>
  <si>
    <t>ICCAT code</t>
  </si>
  <si>
    <t>Language</t>
  </si>
  <si>
    <t>Langue</t>
  </si>
  <si>
    <t>Idioma</t>
  </si>
  <si>
    <t>Choose the language (EN, FR, ES) for form translation</t>
  </si>
  <si>
    <t>Choisissez la langue (EN, FR, ES) pour la traduction du formulaire</t>
  </si>
  <si>
    <t>Elija el idioma (EN, FR, ES) para la traducción del formulario</t>
  </si>
  <si>
    <t>H10</t>
  </si>
  <si>
    <t>section</t>
  </si>
  <si>
    <t>Flag Correspondent</t>
  </si>
  <si>
    <t>Filters</t>
  </si>
  <si>
    <t>(reserved)</t>
  </si>
  <si>
    <t>id</t>
  </si>
  <si>
    <t>H00</t>
  </si>
  <si>
    <t>Cabecera</t>
  </si>
  <si>
    <t>H20</t>
  </si>
  <si>
    <t>Réservé au Secrétariat</t>
  </si>
  <si>
    <t>Reservado a la Secretaría</t>
  </si>
  <si>
    <t>H30</t>
  </si>
  <si>
    <t>Data set characteristics</t>
  </si>
  <si>
    <t>Caractéristiques jeu de données</t>
  </si>
  <si>
    <t>Características conjunto de datos</t>
  </si>
  <si>
    <t>hPerson</t>
  </si>
  <si>
    <t>string</t>
  </si>
  <si>
    <t>Name</t>
  </si>
  <si>
    <t>Nom</t>
  </si>
  <si>
    <t>Nombre</t>
  </si>
  <si>
    <t>Enter the name of the person to be contacted in the event of enquiries</t>
  </si>
  <si>
    <t>Saisissez le nom de la personne à contacter en cas de questions</t>
  </si>
  <si>
    <t>Introduzca el nombre de la persona a contactar en caso de consultas</t>
  </si>
  <si>
    <t>hAgency</t>
  </si>
  <si>
    <t>Reporting Agency</t>
  </si>
  <si>
    <t>Enter the name of your ministry, institute or agency</t>
  </si>
  <si>
    <t>Saisissez le nom de votre ministère, institut ou agence</t>
  </si>
  <si>
    <t>Introduzca el nombre de su ministerio, institución o agencia</t>
  </si>
  <si>
    <t>hAddress</t>
  </si>
  <si>
    <t>Enter the street address of your ministry, institute or agency</t>
  </si>
  <si>
    <t>Saisissez l'adresse de votre ministère, institut ou agence</t>
  </si>
  <si>
    <t>Introduzca la dirección de su ministerio, institución o agencia</t>
  </si>
  <si>
    <t>hEmail</t>
  </si>
  <si>
    <t>Enter the email address of the person to be contacted</t>
  </si>
  <si>
    <t>Saisissez l'adresse e-mail de la personne à contacter</t>
  </si>
  <si>
    <t>Introduzca la dirección de correo electrónico de la persona a contactar</t>
  </si>
  <si>
    <t>hPhone</t>
  </si>
  <si>
    <t>Enter the telephone number of the person to be contacted</t>
  </si>
  <si>
    <t>Saisissez le numéro de téléphone de la personne à contacter</t>
  </si>
  <si>
    <t>Introduzca el número de teléfono de la persona a contactar</t>
  </si>
  <si>
    <t>hFlagRep</t>
  </si>
  <si>
    <t>Enter the flag of the CPC (Party, Entity or Fishing Entity) submitting the information</t>
  </si>
  <si>
    <t>Saisissez le pavillon de la CPC (Partie, Entité ou Entité de pêche) soumettant l'information</t>
  </si>
  <si>
    <t>Introduzca el pabellón de la CPC (Parte, Entidad o Entidad pesquera) que presenta la información</t>
  </si>
  <si>
    <t>hNotes</t>
  </si>
  <si>
    <t>hDateRep</t>
  </si>
  <si>
    <t>date</t>
  </si>
  <si>
    <t>Date reported</t>
  </si>
  <si>
    <t>Date de déclaration</t>
  </si>
  <si>
    <t>Fecha de notificación</t>
  </si>
  <si>
    <t>Reservado a la Sacretaría</t>
  </si>
  <si>
    <t>hRef</t>
  </si>
  <si>
    <t>Reference Nº</t>
  </si>
  <si>
    <t>Nº Reference</t>
  </si>
  <si>
    <t>Nº Referencia</t>
  </si>
  <si>
    <t>hFName</t>
  </si>
  <si>
    <t>File name (proposed)</t>
  </si>
  <si>
    <t>Nom fichier (proposé)</t>
  </si>
  <si>
    <t>Nombre archivo (propuesto)</t>
  </si>
  <si>
    <t>Send the form to ICCAT with the proposed file name (if required, adding a suffix at the end of the filename: [suffix])</t>
  </si>
  <si>
    <t>Envoyez le formulaire à l'ICCAT avec le nom du fichier proposé (si nécessaire, ajoutez un suffixe à la fin du nom de fichier: [suffix])</t>
  </si>
  <si>
    <t>Enviar el formulario a ICCAT con el nombre del archivo propuesto (si es necesario, agregue un sufijo al final del nombre del archivo: [suffix])</t>
  </si>
  <si>
    <t>T03</t>
  </si>
  <si>
    <t>CP24</t>
  </si>
  <si>
    <t>Authorized Ports for 1) Landing/Transhipment EBFT and 2) Entry of foreign vessels into CPC ports (Details)</t>
  </si>
  <si>
    <t>StandardFormats</t>
  </si>
  <si>
    <t>fmtLatitude</t>
  </si>
  <si>
    <t>Type</t>
  </si>
  <si>
    <t>Example</t>
  </si>
  <si>
    <t>±dd.dddd</t>
  </si>
  <si>
    <t>float</t>
  </si>
  <si>
    <t>Decimal degree coordinate system {(N,+),(S,-)}. (dd.d# = ±(dd + mm/60 + ss/3600)):: 4 decimals (max)</t>
  </si>
  <si>
    <t>fmtLongitude</t>
  </si>
  <si>
    <t>±ddd.dddd</t>
  </si>
  <si>
    <t>Decimal degree coordinate system {(E,+),(W,-)}. (ddd.d# = ±(dd + mm/60 + ss/3600)):: 4 decimals (max)</t>
  </si>
  <si>
    <t>see format</t>
  </si>
  <si>
    <t>Latitude (±dd.dddd)</t>
  </si>
  <si>
    <t>Longitude (±dd.dddd)</t>
  </si>
  <si>
    <t>subsection</t>
  </si>
  <si>
    <t>D10</t>
  </si>
  <si>
    <t>D11</t>
  </si>
  <si>
    <t>D20</t>
  </si>
  <si>
    <t>D21</t>
  </si>
  <si>
    <t>D22</t>
  </si>
  <si>
    <t>D30</t>
  </si>
  <si>
    <t>D31</t>
  </si>
  <si>
    <t>D32</t>
  </si>
  <si>
    <t>D40</t>
  </si>
  <si>
    <t>D41</t>
  </si>
  <si>
    <t>D42</t>
  </si>
  <si>
    <t>Please enter the current name of the Port (all characters must be in Latin script). The use of characters in other alphabets can cause processing errors</t>
  </si>
  <si>
    <t>Port Name (Latin)</t>
  </si>
  <si>
    <t>Nombre del puerto (Latín)</t>
  </si>
  <si>
    <t>Select the country (choose from available country codes) where the port is located</t>
  </si>
  <si>
    <t>Port Code</t>
  </si>
  <si>
    <t>Code du port</t>
  </si>
  <si>
    <t>Código de puerto</t>
  </si>
  <si>
    <t>Latitude where the port is located</t>
  </si>
  <si>
    <t>Longitude where the port is located</t>
  </si>
  <si>
    <t>dd/mm/yyyy</t>
  </si>
  <si>
    <t>H40</t>
  </si>
  <si>
    <t>H41</t>
  </si>
  <si>
    <t>Format (default):</t>
  </si>
  <si>
    <t>Format (par défaut):</t>
  </si>
  <si>
    <t>Formato (por defecto):</t>
  </si>
  <si>
    <t>H42</t>
  </si>
  <si>
    <t>Example (OS dependent):</t>
  </si>
  <si>
    <t>H43</t>
  </si>
  <si>
    <t>Input "dates" (OS dependent) as:</t>
  </si>
  <si>
    <t>Format for all "date" and "time" fields (*)</t>
  </si>
  <si>
    <t>HH:MM</t>
  </si>
  <si>
    <t>Période d'autorisation *</t>
  </si>
  <si>
    <t>Periodo de autorización *</t>
  </si>
  <si>
    <t xml:space="preserve">Période d'autorisation * </t>
  </si>
  <si>
    <t>Permitted Times *</t>
  </si>
  <si>
    <t>Durées autorisées *</t>
  </si>
  <si>
    <t>Horas permitidas *</t>
  </si>
  <si>
    <t>Country (cod)</t>
  </si>
  <si>
    <t>Pays (cod)</t>
  </si>
  <si>
    <t>País (cód)</t>
  </si>
  <si>
    <t>From (date)</t>
  </si>
  <si>
    <t>De (date)</t>
  </si>
  <si>
    <t>Desde (fecha)</t>
  </si>
  <si>
    <t xml:space="preserve">To (date) </t>
  </si>
  <si>
    <t>À (date)</t>
  </si>
  <si>
    <t>Hasta (fecha)</t>
  </si>
  <si>
    <t>Telephone number (include international code) of the point of contact</t>
  </si>
  <si>
    <t>Hours in advance that a foreign fishing vessel seeking to enter the port has to provide the required information before the estimated time of arrival at the port (at least 72 hours)</t>
  </si>
  <si>
    <t>Established landing and transhipment operations of bluefin tuna times</t>
  </si>
  <si>
    <t>Established landing Mediterranean swordfish times</t>
  </si>
  <si>
    <t>integer</t>
  </si>
  <si>
    <t>G00</t>
  </si>
  <si>
    <t>2-Instructions</t>
  </si>
  <si>
    <t>General</t>
  </si>
  <si>
    <t>Instructions</t>
  </si>
  <si>
    <t>Instrucciones</t>
  </si>
  <si>
    <t>Instructions to complete the form</t>
  </si>
  <si>
    <t>Instructions pour remplir le formulaire</t>
  </si>
  <si>
    <t>Instrucciones para cumplimentar el formulario</t>
  </si>
  <si>
    <t>G01</t>
  </si>
  <si>
    <t>G01a</t>
  </si>
  <si>
    <t>item</t>
  </si>
  <si>
    <t>General01</t>
  </si>
  <si>
    <t>Cumplimentar con la mayor información posible las secciones "cabecera" y "detalles" (no dejar campos vacíos cuando se conoce la información)</t>
  </si>
  <si>
    <t>G01b</t>
  </si>
  <si>
    <t>General02</t>
  </si>
  <si>
    <t>In Header section, only white cells can be filled (manually or by selecting from the Combo Box the corresponding code).</t>
  </si>
  <si>
    <t>Dans la rubrique « En-tête », seules les cellules blanches sont à remplir (manuellement ou en sélectionnant le code correspondant dans le menu déroulant)</t>
  </si>
  <si>
    <t>En la sección de cabecera, sólo pueden cumplimentarse las celdas en blanco (manualmente o seleccionando en la pestaña desplegable el código correspondiente)</t>
  </si>
  <si>
    <t>G01c</t>
  </si>
  <si>
    <t>General03</t>
  </si>
  <si>
    <t>Always use ICCAT standard codes (when element "OTHERS" of various fields is required it must be explicitly described in "Notes").</t>
  </si>
  <si>
    <t>Utilisez toujours les codes standard de l’ICCAT (si l’élément « Autres » des menus déroulants de plusieurs champs est requis, une explication détaillée doit être apportée au point « Notes »)</t>
  </si>
  <si>
    <t>G01d</t>
  </si>
  <si>
    <t>General04</t>
  </si>
  <si>
    <t>Recomendación para los usuarios con bases de datos: para pegar un conjunto de datos completo en la sección de información detallada (debe tener la misma estructura y formato) se debe utilizar "Pegado especial (valores)"</t>
  </si>
  <si>
    <t>G01e</t>
  </si>
  <si>
    <t>General05</t>
  </si>
  <si>
    <t>Deje en blanco los campos para los que no se ha recopilado información</t>
  </si>
  <si>
    <t>S00</t>
  </si>
  <si>
    <t>Specific</t>
  </si>
  <si>
    <t>Specific (by field)</t>
  </si>
  <si>
    <t>Spécifique (par champ)</t>
  </si>
  <si>
    <t>Específico (por campo)</t>
  </si>
  <si>
    <t>SC01</t>
  </si>
  <si>
    <t>Form</t>
  </si>
  <si>
    <t>Formulaire</t>
  </si>
  <si>
    <t>Formulario</t>
  </si>
  <si>
    <t>SC02</t>
  </si>
  <si>
    <t>Sub-form</t>
  </si>
  <si>
    <t>Sous-formulaire</t>
  </si>
  <si>
    <t>Subformulario</t>
  </si>
  <si>
    <t>SC03</t>
  </si>
  <si>
    <t>Part</t>
  </si>
  <si>
    <t>Partie</t>
  </si>
  <si>
    <t>Parte</t>
  </si>
  <si>
    <t>SC04</t>
  </si>
  <si>
    <t xml:space="preserve">Section </t>
  </si>
  <si>
    <t>Sección</t>
  </si>
  <si>
    <t>SC05</t>
  </si>
  <si>
    <t>Sub-section</t>
  </si>
  <si>
    <t>Sous-section</t>
  </si>
  <si>
    <t>Sub-secciones</t>
  </si>
  <si>
    <t>SC06</t>
  </si>
  <si>
    <t>Field (name)</t>
  </si>
  <si>
    <t>Champ (nom)</t>
  </si>
  <si>
    <t>Campo (nombre)</t>
  </si>
  <si>
    <t>SC07</t>
  </si>
  <si>
    <t>Field (format)</t>
  </si>
  <si>
    <t>Champ (format)</t>
  </si>
  <si>
    <t>Campo (formato)</t>
  </si>
  <si>
    <t>SC08</t>
  </si>
  <si>
    <t>Descripción</t>
  </si>
  <si>
    <t>D00</t>
  </si>
  <si>
    <t>1-CP52</t>
  </si>
  <si>
    <t>Détail</t>
  </si>
  <si>
    <t>Detalle</t>
  </si>
  <si>
    <t>E-BFT authorisation</t>
  </si>
  <si>
    <t>Period of authorisation *</t>
  </si>
  <si>
    <t>LangNameID</t>
  </si>
  <si>
    <t>Type of authorisation</t>
  </si>
  <si>
    <t>United Nations Code for Trade and Transport Locations (UN/LOCODE) assigned to the port. If the port does not have any, please leave this field blank</t>
  </si>
  <si>
    <t>Always use the latest version of this form which will be available on the ICCAT web site</t>
  </si>
  <si>
    <t>For any relevant notes (justification on lack of LOCODE etc.) or other pertinent information</t>
  </si>
  <si>
    <t>Established landing Mediterranean swordfish places within the port</t>
  </si>
  <si>
    <t>Name of the point of contact (entity or person), designated by each CPC that grants access to its ports to foreign fishing vessels, in order to receive notifications of request for port entry and related enquiries</t>
  </si>
  <si>
    <t>Email address of the point of contact</t>
  </si>
  <si>
    <t>RModeCode</t>
  </si>
  <si>
    <t>RenewMode</t>
  </si>
  <si>
    <t>AUTO</t>
  </si>
  <si>
    <t>Automatic / Automatique / Automática</t>
  </si>
  <si>
    <t>EXPL</t>
  </si>
  <si>
    <t>Explicit / Explicite / Explícita</t>
  </si>
  <si>
    <t>Only with an explicit form submission. Waiting for CPC report</t>
  </si>
  <si>
    <t>Table. Renewal modes (Foreign vessels authorisation)</t>
  </si>
  <si>
    <t>FvRM</t>
  </si>
  <si>
    <t>fvRM</t>
  </si>
  <si>
    <t>Renewal (mode)</t>
  </si>
  <si>
    <t>Renouvellement (mode)</t>
  </si>
  <si>
    <t>Renovación (modo)</t>
  </si>
  <si>
    <t>Automatic (system) renewal 1 day after starting the year</t>
  </si>
  <si>
    <t>Established landing and transhipment operations of bluefin tuna places within the port</t>
  </si>
  <si>
    <t>Insert the date of the end of the authorisation as a designated port where landing or transhipping operations of bluefin tuna are authorized. Please ensure that any new authorisation dates should not overlap with the current ones</t>
  </si>
  <si>
    <t>Insert the start date of the authorisation as a designated port where landing Mediterranean swordfish is authorized. Please ensure that any new authorisation dates should not overlap with the current ones</t>
  </si>
  <si>
    <t>Insert the date of the end of the authorisation as a designated port where landing Mediterranean swordfish is authorized. Please ensure that any new authorisation dates should not overlap with the current ones</t>
  </si>
  <si>
    <t>Insert the start date of authorisation as a port where foreign fishing vessels may request entry. Please ensure that any new authorisation dates should not overlap with the current ones</t>
  </si>
  <si>
    <t>Insert the date of the end of the authorisation as a port where foreign fishing vessels may request entry. Please ensure that any new authorisation dates should not overlap with the current ones</t>
  </si>
  <si>
    <t>Ports autorisés pour 1) le transbordement et/ou débarquement de EBFT et 2) l'entrée de navires étrangers aux ports de la CPC</t>
  </si>
  <si>
    <t>Ports autorisés pour 1) le transbordement et/ou débarquement de EBFT et 2) l'entrée de navires étrangers aux ports de la CPC (informations détaillées)</t>
  </si>
  <si>
    <t>Puertos autorizados para 1) el desembarque/transbordo de EBFT y 2) la entrada de buques extranjeros a los puertos de la CPC (información detallada)</t>
  </si>
  <si>
    <t>Veillez à toujours utiliser la dernière version de ce formulaire qui sera disponible sur le site web de l'ICCAT.</t>
  </si>
  <si>
    <t>Utilice siempre la última versión de este formulario que se publica en la página web de ICCAT.</t>
  </si>
  <si>
    <t>En-tête</t>
  </si>
  <si>
    <t>Correspondant du pavillon</t>
  </si>
  <si>
    <t>Corresponsal de pabellón</t>
  </si>
  <si>
    <t>Format pour tous les champs "date" et "heure" (*)</t>
  </si>
  <si>
    <t>Formato para todos los campos "fecha" y "hora" (*)</t>
  </si>
  <si>
    <t>Exemple (selon le système d'exploitation):</t>
  </si>
  <si>
    <t>Ejemplo (dependiente del OS):</t>
  </si>
  <si>
    <t>Entrez les "dates" (selon le système d'exploitation) comme :</t>
  </si>
  <si>
    <t>Introducir "fechas" (dependiente del OS) como:</t>
  </si>
  <si>
    <t>Espace reservé aux éventuelles notes nécessaires (justification de l'absence de LOCODE , etc.) ou autres informations utiles</t>
  </si>
  <si>
    <t>Espacio reservado  para posibles notas necesarias (justificación de la ausencia de LOCODE, etc.) o para cualquier otra información pertinente.</t>
  </si>
  <si>
    <t>Identificación del puerto</t>
  </si>
  <si>
    <t>Détails E-BFT</t>
  </si>
  <si>
    <t>Autorisation de débarquement de SWO-MED</t>
  </si>
  <si>
    <t>Détails SWO</t>
  </si>
  <si>
    <t>Nom du port (latin)</t>
  </si>
  <si>
    <t xml:space="preserve">Saisissez le nom actuel du port (tous les caractères doivent être en caractères latins). L'utilisation de caractères d'autres alphabets peut entraîner des erreurs de traitement.
</t>
  </si>
  <si>
    <t>Introduzca el nombre actual del puerto  (todos los caracteres deben estar en alfabeto latino). El uso de caracteres en otros alfabetos puede causar errores de procesamiento</t>
  </si>
  <si>
    <t xml:space="preserve">Sélectionnez le pays (choisissez parmi les codes pays disponibles) où le port est situé
</t>
  </si>
  <si>
    <t>Seleccione el país (elija entre los códigos de país disponibles) donde se encuentra el puerto</t>
  </si>
  <si>
    <t xml:space="preserve">Code des Nations unies pour les lieux de commerce et de transport (UN/LOCODE) attribué au port. Si le port n'en a pas, laissez ce champ vide.
</t>
  </si>
  <si>
    <t>Código de las Naciones Unidas para las ubicaciones de comercio y transporte (UN/LOCODE) asignado al puerto. Si el puerto no tiene ninguno, deje este campo en blanco</t>
  </si>
  <si>
    <t xml:space="preserve">Latitude de l'emplacement du port
</t>
  </si>
  <si>
    <t>Latitud en la que se encuentra el puerto</t>
  </si>
  <si>
    <t>Longitude de l'emplacement du port</t>
  </si>
  <si>
    <t>Longitud en la que se encuentra el puerto</t>
  </si>
  <si>
    <t>Insert the start date of authorisation as a designated port where landing or transhipping operations of bluefin tuna are authorized. Please ensure that any new authorisation dates do not overlap with the current ones</t>
  </si>
  <si>
    <t>Inserte la fecha de inicio de la autorización como puerto designado donde se autorizan las operaciones de desembarque o transbordo de atún rojo. Asegúrese de que las nuevas fechas de autorización no se solapan con las actuales</t>
  </si>
  <si>
    <t>Inserte la fecha de finalización de la autorización como puerto designado donde se autorizan las operaciones de desembarque o transbordo de atún rojo. Asegúrese de que las nuevas fechas de autorización no se solapen con las actuales</t>
  </si>
  <si>
    <t xml:space="preserve">Heures des opérations établies de débarquement et de transbordement de thon rouge
</t>
  </si>
  <si>
    <t xml:space="preserve">Lieux des opérations de débarquement et de transbordement de thon rouge dans le port
</t>
  </si>
  <si>
    <t>Lugares establecidos para las operaciones de desembarque y transbordo de atún rojo dentro del puerto</t>
  </si>
  <si>
    <t>Indicate whether authorized bluefin tuna operations for the port are landing, transhipping or both. Please see Code sheet for available options</t>
  </si>
  <si>
    <t>Indiquez si les opérations de thon rouge autorisées pour le port sont le débarquement, le transbordement ou les deux. Veuillez consulter la feuille de codes pour les options disponibles</t>
  </si>
  <si>
    <t>Indique si las operaciones de atún rojo autorizadas para el puerto son de desembarque, transbordo o ambas. Consulte la hoja de códigos para conocer las opciones disponibles</t>
  </si>
  <si>
    <t>Inserte la fecha de inicio de la autorización como puerto designado donde se autoriza el desembarque  de pez espada del Mediterráneo. Asegúrese de que las nuevas fechas de autorización no se solapen con las actuales</t>
  </si>
  <si>
    <t xml:space="preserve">Heures établies de débarquement d'espadon de la Méditerranée
</t>
  </si>
  <si>
    <t>Horarios establecidos para el desembarque de pez espada del Mediterráneo</t>
  </si>
  <si>
    <t>Lieux établis pour le débarquement d'espadon de la Méditerranée dans le port</t>
  </si>
  <si>
    <t>Lugares establecidos para el desembarque de pez espada del Mediterráneo dentro del puerto</t>
  </si>
  <si>
    <t>Inserte la fecha de inicio de la autorización como puerto en el que los buques pesqueros extranjeros pueden solicitar la entrada. Asegúrese de que las nuevas fechas de autorización no se solapen con las actuales</t>
  </si>
  <si>
    <t>Inserte la fecha de finalización de la autorización como puerto en el que pueden solicitar la entrada buques pesqueros extranjeros. Asegúrese de que las nuevas fechas de autorización no se solapen con las actuales</t>
  </si>
  <si>
    <t>Nombre del punto de contacto (entidad o persona), designado por cada CPC que concede acceso a sus puertos a los buques pesqueros extranjeros, para recibir las notificaciones de solicitud de entrada en puerto y las consultas relacionadas</t>
  </si>
  <si>
    <t xml:space="preserve">Adresse électronique du point de contact
</t>
  </si>
  <si>
    <t>Dirección de correo electrónico del punto de contacto</t>
  </si>
  <si>
    <t>Numéro de téléphone (y compris l'indicatif international) du point de contact</t>
  </si>
  <si>
    <t>Número de teléfono (incluya el código internacional) del punto de contacto</t>
  </si>
  <si>
    <t>Horas de antelación con las que un buque pesquero extranjero que desee entrar en el puerto tiene que proporcionar la información requerida antes de la hora estimada de llegada al puerto (al menos 72 horas)</t>
  </si>
  <si>
    <t>Général</t>
  </si>
  <si>
    <t>Général01</t>
  </si>
  <si>
    <t>Général02</t>
  </si>
  <si>
    <t>Général03</t>
  </si>
  <si>
    <t>Général04</t>
  </si>
  <si>
    <t>Général05</t>
  </si>
  <si>
    <t>Complete as far as possible the Header and Detail sections (do not leave empty fields when information is available).</t>
  </si>
  <si>
    <t>Veuillez compléter dans la plus grande mesure du possible les rubriques « En-tête » et « Informations détaillées ». (Ne laissez pas de cellules vides si l’information est connue).</t>
  </si>
  <si>
    <t>Utilice siempre los códigos estándar ICCAT (cuando se requiere el elemento "OTROS" de varios campos, este debe describirse explícitamente en las "Notas")</t>
  </si>
  <si>
    <t>Recommendation for users with databases: To paste an entire dataset into the Detail section (it must have the same structure and format) use "Paste special (values)"</t>
  </si>
  <si>
    <t>Recommandation pour les utilisateurs de bases de données: pour copier un jeu de données complet dans la rubrique « Informations détaillées » (qui doivent avoir la même structure et le même format), utilisez « Collage spécial &gt; Coller valeurs »</t>
  </si>
  <si>
    <t>Leave fields "blank" when you are unable to collect information</t>
  </si>
  <si>
    <t>Laissez en blanc les champs pour lesquels vous ne recueillez pas d'informations</t>
  </si>
  <si>
    <t>Longitud (±dd.dddd)</t>
  </si>
  <si>
    <t>Latitud (±dd.dddd)</t>
  </si>
  <si>
    <t>If the date of authorisation as a port where foreign port fishing vessels may request entry does not expire each year, enter AUTO. This will automatically renew the authorisation for your port on 1 January each year. If the port authorisation cannot be renewed automatically enter EXPL. The authorisation will expire at the end date, and if not renewed by the CPC, the port will be deactivated from the ICCAT Record unless it has any other active authorisation</t>
  </si>
  <si>
    <t>Si la date de l'autorisation en tant que port où les navires de pêche étrangers peuvent solliciter l'entrée n'expire pas chaque année, entrez AUTO. L'autorisation de votre port sera ainsi automatiquement renouvelée au 1er janvier de chaque année. Si l'autorisation du port ne peut être renouvelée automatiquement, saisissez EXPL. L'autorisation expirera à la date de fin, et si elle n'est pas renouvelée par la CPC, le port sera désactivé du registre ICCAT, à moins qu'il ne dispose d'une autre autorisation active</t>
  </si>
  <si>
    <t>Si la fecha de autorización como puerto en el que los buques pesqueros extranjeros pueden solicitar la entrada no expira cada año, introduzca AUTO. Esto renovará automáticamente la autorización para su puerto el 1 de enero de cada año. Si la autorización portuaria no puede renovarse automáticamente, introduzca EXPL. La autorización expirará en la fecha de finalización y, si no es renovada por la CPC, el puerto será desactivado del Registro ICCAT a menos que tenga otra autorización activa</t>
  </si>
  <si>
    <t>Insérez la date de début de l'autorisation en tant que port désigné où les opérations de débarquement ou de transbordement de thon rouge sont autorisées.  Veuillez vous assurer que les nouvelles dates d'autorisation ne chevauchent pas les dates actuelles</t>
  </si>
  <si>
    <t xml:space="preserve">Insérez la date de la fin de l'autorisation en tant que port désigné où les opérations de débarquement ou de transbordement de thon rouge sont autorisées. Veuillez vous assurer que les nouvelles dates d'autorisation ne chevauchent pas les dates actuelles
</t>
  </si>
  <si>
    <t>Horarios establecidos para las operaciones de desembarque y transbordo de atún rojo</t>
  </si>
  <si>
    <t xml:space="preserve">Insérez la date de début de l'autorisation en tant que port désigné où le débarquement d'espadon de la Méditerranée est autorisé.  Veuillez vous assurer que les nouvelles dates d'autorisation ne chevauchent pas les dates actuelles
</t>
  </si>
  <si>
    <t xml:space="preserve">Insérez la date de fin de l'autorisation en tant que port désigné où le débarquement d'espadon de la Méditerranée est autorisé.  Veuillez vous assurer que les nouvelles dates d'autorisation ne chevauchent pas les dates actuelles
</t>
  </si>
  <si>
    <t>Inserte la fecha de finalización de la autorización como puerto designado donde se autoriza el desembarque de pez espada del Mediterráneo. Asegúrese de que las nuevas fechas de autorización no se solapen con las actuales</t>
  </si>
  <si>
    <t xml:space="preserve">Insérez la date de début de l'autorisation en tant que port désigné   où les navires de pêche étrangers peuvent solliciter l'entrée.   Veuillez vous assurer que les nouvelles dates d'autorisation ne chevauchent pas les dates actuelles
</t>
  </si>
  <si>
    <t>Insérez la date de fin de l'autorisation en tant que port désigné où les navires de pêche étrangers peuvent solliciter l'entrée.  Veuillez vous assurer que les nouvelles dates d'autorisation ne chevauchent pas les dates actuelles</t>
  </si>
  <si>
    <t>Nom du point de contact (entité ou personne), désigné par chaque CPC qui accorde l'accès à ses ports aux navires de pêche étrangers, afin de recevoir les notifications de demande d'entrée au port et les demandes de renseignements connexes</t>
  </si>
  <si>
    <t xml:space="preserve">Heures à l'avance auxquelles un navire de pêche étranger cherchant à entrer dans le port doit fournir les informations requises avant l'heure d'arrivée prévue au port (au moins 72 heures)
</t>
  </si>
  <si>
    <t>Türkiye</t>
  </si>
  <si>
    <t>European Union</t>
  </si>
  <si>
    <t>EU</t>
  </si>
  <si>
    <t>v2025a</t>
  </si>
  <si>
    <t>ESP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</si>
</sst>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0.000"/>
    <numFmt numFmtId="166" formatCode="hh:mm\ AM/PM"/>
  </numFmts>
  <fonts count="38" x14ac:knownFonts="1">
    <font>
      <sz val="11"/>
      <color theme="1"/>
      <name val="Calibri"/>
      <family val="2"/>
      <scheme val="minor"/>
    </font>
    <font>
      <b/>
      <sz val="9"/>
      <color theme="1"/>
      <name val="Calibri"/>
      <family val="2"/>
      <scheme val="minor"/>
    </font>
    <font>
      <sz val="9"/>
      <color theme="1"/>
      <name val="Calibri"/>
      <family val="2"/>
      <scheme val="minor"/>
    </font>
    <font>
      <b/>
      <sz val="9"/>
      <color rgb="FFFF0000"/>
      <name val="Calibri"/>
      <family val="2"/>
      <scheme val="minor"/>
    </font>
    <font>
      <sz val="8"/>
      <color theme="1"/>
      <name val="Calibri"/>
      <family val="2"/>
      <scheme val="minor"/>
    </font>
    <font>
      <sz val="9"/>
      <name val="Calibri"/>
      <family val="2"/>
      <scheme val="minor"/>
    </font>
    <font>
      <b/>
      <sz val="8"/>
      <name val="Calibri"/>
      <family val="2"/>
      <scheme val="minor"/>
    </font>
    <font>
      <sz val="10"/>
      <color indexed="8"/>
      <name val="Arial"/>
      <family val="2"/>
    </font>
    <font>
      <sz val="9"/>
      <color indexed="8"/>
      <name val="Calibri"/>
      <family val="2"/>
      <scheme val="minor"/>
    </font>
    <font>
      <sz val="10"/>
      <name val="Arial"/>
      <family val="2"/>
    </font>
    <font>
      <u/>
      <sz val="11"/>
      <color theme="10"/>
      <name val="Calibri"/>
      <family val="2"/>
      <scheme val="minor"/>
    </font>
    <font>
      <b/>
      <sz val="8"/>
      <color theme="1"/>
      <name val="Calibri"/>
      <family val="2"/>
      <scheme val="minor"/>
    </font>
    <font>
      <sz val="8"/>
      <name val="Calibri"/>
      <family val="2"/>
      <scheme val="minor"/>
    </font>
    <font>
      <b/>
      <sz val="9"/>
      <color rgb="FF0070C0"/>
      <name val="Calibri"/>
      <family val="2"/>
      <scheme val="minor"/>
    </font>
    <font>
      <b/>
      <sz val="9"/>
      <color rgb="FF0000FF"/>
      <name val="Calibri"/>
      <family val="2"/>
      <scheme val="minor"/>
    </font>
    <font>
      <sz val="8"/>
      <color theme="0" tint="-4.9989318521683403E-2"/>
      <name val="Calibri"/>
      <family val="2"/>
      <scheme val="minor"/>
    </font>
    <font>
      <sz val="9"/>
      <color rgb="FF0070C0"/>
      <name val="Calibri"/>
      <family val="2"/>
      <scheme val="minor"/>
    </font>
    <font>
      <b/>
      <sz val="8"/>
      <color theme="0"/>
      <name val="Calibri"/>
      <family val="2"/>
      <scheme val="minor"/>
    </font>
    <font>
      <sz val="8"/>
      <color rgb="FFFF0000"/>
      <name val="Times New Roman"/>
      <family val="1"/>
    </font>
    <font>
      <b/>
      <u/>
      <sz val="8"/>
      <name val="Calibri"/>
      <family val="2"/>
      <scheme val="minor"/>
    </font>
    <font>
      <u/>
      <sz val="8"/>
      <color theme="10"/>
      <name val="Calibri"/>
      <family val="2"/>
      <scheme val="minor"/>
    </font>
    <font>
      <b/>
      <sz val="9"/>
      <color rgb="FF00B050"/>
      <name val="Calibri"/>
      <family val="2"/>
      <scheme val="minor"/>
    </font>
    <font>
      <b/>
      <sz val="16"/>
      <color rgb="FF0070C0"/>
      <name val="Calibri"/>
      <family val="2"/>
      <scheme val="minor"/>
    </font>
    <font>
      <b/>
      <sz val="14"/>
      <color theme="0"/>
      <name val="Calibri"/>
      <family val="2"/>
      <scheme val="minor"/>
    </font>
    <font>
      <b/>
      <sz val="8"/>
      <color rgb="FF0070C0"/>
      <name val="Calibri"/>
      <family val="2"/>
      <scheme val="minor"/>
    </font>
    <font>
      <b/>
      <u/>
      <sz val="8"/>
      <color theme="1"/>
      <name val="Calibri"/>
      <family val="2"/>
      <scheme val="minor"/>
    </font>
    <font>
      <u/>
      <sz val="8"/>
      <color theme="1"/>
      <name val="Calibri"/>
      <family val="2"/>
      <scheme val="minor"/>
    </font>
    <font>
      <u/>
      <sz val="8"/>
      <color rgb="FF0000FF"/>
      <name val="Calibri"/>
      <family val="2"/>
      <scheme val="minor"/>
    </font>
    <font>
      <b/>
      <sz val="8"/>
      <color theme="3"/>
      <name val="Calibri"/>
      <family val="2"/>
      <scheme val="minor"/>
    </font>
    <font>
      <i/>
      <u/>
      <sz val="8"/>
      <name val="Calibri"/>
      <family val="2"/>
      <scheme val="minor"/>
    </font>
    <font>
      <b/>
      <sz val="10"/>
      <color theme="0"/>
      <name val="Calibri"/>
      <family val="2"/>
      <scheme val="minor"/>
    </font>
    <font>
      <b/>
      <sz val="9"/>
      <color indexed="8"/>
      <name val="Calibri"/>
      <family val="2"/>
      <scheme val="minor"/>
    </font>
    <font>
      <sz val="9"/>
      <name val="Times New Roman"/>
      <family val="1"/>
    </font>
    <font>
      <b/>
      <sz val="9"/>
      <name val="Calibri"/>
      <family val="2"/>
      <scheme val="minor"/>
    </font>
    <font>
      <b/>
      <u/>
      <sz val="9"/>
      <name val="Calibri"/>
      <family val="2"/>
      <scheme val="minor"/>
    </font>
    <font>
      <u/>
      <sz val="9"/>
      <color theme="10"/>
      <name val="Calibri"/>
      <family val="2"/>
      <scheme val="minor"/>
    </font>
    <font>
      <sz val="11"/>
      <color theme="0" tint="-4.9989318521683403E-2"/>
      <name val="Calibri"/>
      <family val="2"/>
      <scheme val="minor"/>
    </font>
    <font>
      <sz val="9"/>
      <color indexed="8"/>
      <name val="Calibri"/>
      <family val="2"/>
    </font>
  </fonts>
  <fills count="15">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59999389629810485"/>
        <bgColor indexed="0"/>
      </patternFill>
    </fill>
    <fill>
      <patternFill patternType="solid">
        <fgColor theme="9" tint="0.79998168889431442"/>
        <bgColor indexed="64"/>
      </patternFill>
    </fill>
    <fill>
      <patternFill patternType="solid">
        <fgColor theme="5" tint="0.79998168889431442"/>
        <bgColor indexed="64"/>
      </patternFill>
    </fill>
    <fill>
      <patternFill patternType="solid">
        <fgColor theme="3" tint="0.39997558519241921"/>
        <bgColor indexed="64"/>
      </patternFill>
    </fill>
    <fill>
      <patternFill patternType="solid">
        <fgColor theme="8" tint="0.59999389629810485"/>
        <bgColor indexed="64"/>
      </patternFill>
    </fill>
    <fill>
      <patternFill patternType="solid">
        <fgColor theme="4" tint="0.59999389629810485"/>
        <bgColor theme="1"/>
      </patternFill>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theme="7" tint="0.39997558519241921"/>
      </top>
      <bottom style="thin">
        <color theme="7" tint="0.39997558519241921"/>
      </bottom>
      <diagonal/>
    </border>
    <border>
      <left/>
      <right style="thin">
        <color theme="7" tint="0.39997558519241921"/>
      </right>
      <top style="thin">
        <color theme="7" tint="0.39997558519241921"/>
      </top>
      <bottom style="thin">
        <color theme="7" tint="0.39997558519241921"/>
      </bottom>
      <diagonal/>
    </border>
    <border>
      <left style="thin">
        <color indexed="64"/>
      </left>
      <right style="thin">
        <color indexed="64"/>
      </right>
      <top/>
      <bottom/>
      <diagonal/>
    </border>
    <border>
      <left/>
      <right/>
      <top style="thin">
        <color theme="7" tint="0.39997558519241921"/>
      </top>
      <bottom/>
      <diagonal/>
    </border>
    <border>
      <left style="thin">
        <color indexed="64"/>
      </left>
      <right/>
      <top style="thin">
        <color theme="7"/>
      </top>
      <bottom/>
      <diagonal/>
    </border>
    <border>
      <left/>
      <right/>
      <top style="thin">
        <color theme="7"/>
      </top>
      <bottom/>
      <diagonal/>
    </border>
    <border>
      <left/>
      <right style="thin">
        <color indexed="64"/>
      </right>
      <top style="thin">
        <color theme="7"/>
      </top>
      <bottom/>
      <diagonal/>
    </border>
    <border>
      <left style="medium">
        <color theme="0" tint="-4.9989318521683403E-2"/>
      </left>
      <right/>
      <top style="medium">
        <color theme="0" tint="-4.9989318521683403E-2"/>
      </top>
      <bottom/>
      <diagonal/>
    </border>
    <border>
      <left/>
      <right/>
      <top style="medium">
        <color theme="0" tint="-4.9989318521683403E-2"/>
      </top>
      <bottom/>
      <diagonal/>
    </border>
    <border>
      <left/>
      <right style="medium">
        <color theme="6" tint="-0.24994659260841701"/>
      </right>
      <top style="medium">
        <color theme="0" tint="-4.9989318521683403E-2"/>
      </top>
      <bottom/>
      <diagonal/>
    </border>
    <border>
      <left style="medium">
        <color theme="0" tint="-4.9989318521683403E-2"/>
      </left>
      <right/>
      <top/>
      <bottom/>
      <diagonal/>
    </border>
    <border>
      <left/>
      <right style="medium">
        <color theme="6" tint="-0.24994659260841701"/>
      </right>
      <top/>
      <bottom/>
      <diagonal/>
    </border>
    <border>
      <left style="medium">
        <color theme="0" tint="-4.9989318521683403E-2"/>
      </left>
      <right/>
      <top/>
      <bottom style="medium">
        <color theme="6" tint="-0.24994659260841701"/>
      </bottom>
      <diagonal/>
    </border>
    <border>
      <left/>
      <right/>
      <top/>
      <bottom style="medium">
        <color theme="6" tint="-0.24994659260841701"/>
      </bottom>
      <diagonal/>
    </border>
    <border>
      <left/>
      <right style="medium">
        <color theme="6" tint="-0.24994659260841701"/>
      </right>
      <top/>
      <bottom style="medium">
        <color theme="6" tint="-0.24994659260841701"/>
      </bottom>
      <diagonal/>
    </border>
  </borders>
  <cellStyleXfs count="5">
    <xf numFmtId="0" fontId="0" fillId="0" borderId="0"/>
    <xf numFmtId="0" fontId="7" fillId="0" borderId="0"/>
    <xf numFmtId="0" fontId="9" fillId="0" borderId="0"/>
    <xf numFmtId="0" fontId="7" fillId="0" borderId="0"/>
    <xf numFmtId="0" fontId="10" fillId="0" borderId="0" applyNumberFormat="0" applyFill="0" applyBorder="0" applyAlignment="0" applyProtection="0"/>
  </cellStyleXfs>
  <cellXfs count="283">
    <xf numFmtId="0" fontId="0" fillId="0" borderId="0" xfId="0"/>
    <xf numFmtId="0" fontId="0" fillId="0" borderId="0" xfId="0" applyProtection="1">
      <protection hidden="1"/>
    </xf>
    <xf numFmtId="0" fontId="0" fillId="0" borderId="0" xfId="0" applyProtection="1">
      <protection locked="0"/>
    </xf>
    <xf numFmtId="0" fontId="2" fillId="0" borderId="0" xfId="0" applyFont="1" applyAlignment="1" applyProtection="1">
      <alignment wrapText="1"/>
      <protection locked="0"/>
    </xf>
    <xf numFmtId="0" fontId="2" fillId="0" borderId="0" xfId="0" applyFont="1" applyAlignment="1" applyProtection="1">
      <alignment vertical="top"/>
      <protection hidden="1"/>
    </xf>
    <xf numFmtId="0" fontId="0" fillId="0" borderId="11" xfId="0" applyBorder="1" applyProtection="1">
      <protection locked="0"/>
    </xf>
    <xf numFmtId="0" fontId="2" fillId="0" borderId="0" xfId="0" applyFont="1" applyAlignment="1" applyProtection="1">
      <alignment horizontal="center" vertical="top"/>
      <protection hidden="1"/>
    </xf>
    <xf numFmtId="0" fontId="5" fillId="0" borderId="0" xfId="0" applyFont="1" applyAlignment="1" applyProtection="1">
      <alignment vertical="top"/>
      <protection hidden="1"/>
    </xf>
    <xf numFmtId="0" fontId="15" fillId="0" borderId="18" xfId="0" applyFont="1" applyBorder="1" applyAlignment="1" applyProtection="1">
      <alignment vertical="top"/>
      <protection hidden="1"/>
    </xf>
    <xf numFmtId="0" fontId="0" fillId="0" borderId="6" xfId="0" applyBorder="1" applyProtection="1">
      <protection locked="0"/>
    </xf>
    <xf numFmtId="0" fontId="1" fillId="0" borderId="0" xfId="0" applyFont="1" applyProtection="1">
      <protection hidden="1"/>
    </xf>
    <xf numFmtId="0" fontId="17" fillId="0" borderId="19" xfId="0" applyFont="1" applyBorder="1" applyAlignment="1">
      <alignment vertical="top" wrapText="1"/>
    </xf>
    <xf numFmtId="0" fontId="18" fillId="0" borderId="0" xfId="2" applyFont="1" applyAlignment="1" applyProtection="1">
      <alignment vertical="top"/>
      <protection hidden="1"/>
    </xf>
    <xf numFmtId="0" fontId="4" fillId="0" borderId="0" xfId="0" applyFont="1" applyAlignment="1">
      <alignment wrapText="1"/>
    </xf>
    <xf numFmtId="0" fontId="17" fillId="0" borderId="0" xfId="0" applyFont="1" applyAlignment="1" applyProtection="1">
      <alignment vertical="top" wrapText="1"/>
      <protection hidden="1"/>
    </xf>
    <xf numFmtId="0" fontId="11" fillId="0" borderId="0" xfId="0" applyFont="1" applyAlignment="1">
      <alignment wrapText="1"/>
    </xf>
    <xf numFmtId="0" fontId="4" fillId="0" borderId="0" xfId="0" applyFont="1" applyAlignment="1">
      <alignment vertical="top" wrapText="1"/>
    </xf>
    <xf numFmtId="0" fontId="12" fillId="0" borderId="0" xfId="0" applyFont="1" applyAlignment="1">
      <alignment vertical="top" wrapText="1"/>
    </xf>
    <xf numFmtId="0" fontId="6" fillId="10" borderId="0" xfId="0" applyFont="1" applyFill="1" applyAlignment="1" applyProtection="1">
      <alignment vertical="top"/>
      <protection hidden="1"/>
    </xf>
    <xf numFmtId="0" fontId="12" fillId="0" borderId="0" xfId="0" applyFont="1" applyAlignment="1" applyProtection="1">
      <alignment vertical="top"/>
      <protection hidden="1"/>
    </xf>
    <xf numFmtId="0" fontId="1" fillId="8" borderId="2" xfId="0" applyFont="1" applyFill="1" applyBorder="1" applyAlignment="1" applyProtection="1">
      <alignment horizontal="center" vertical="top"/>
      <protection hidden="1"/>
    </xf>
    <xf numFmtId="0" fontId="1" fillId="8" borderId="3" xfId="0" applyFont="1" applyFill="1" applyBorder="1" applyAlignment="1" applyProtection="1">
      <alignment horizontal="center" vertical="top"/>
      <protection hidden="1"/>
    </xf>
    <xf numFmtId="0" fontId="21" fillId="8" borderId="5" xfId="0" applyFont="1" applyFill="1" applyBorder="1" applyAlignment="1" applyProtection="1">
      <alignment horizontal="center" vertical="top"/>
      <protection hidden="1"/>
    </xf>
    <xf numFmtId="0" fontId="3" fillId="0" borderId="6" xfId="0" applyFont="1" applyBorder="1" applyAlignment="1" applyProtection="1">
      <alignment horizontal="center" vertical="top"/>
      <protection locked="0"/>
    </xf>
    <xf numFmtId="0" fontId="10" fillId="0" borderId="0" xfId="4" applyFill="1" applyBorder="1" applyAlignment="1" applyProtection="1">
      <alignment horizontal="center" vertical="top"/>
      <protection hidden="1"/>
    </xf>
    <xf numFmtId="0" fontId="4" fillId="0" borderId="0" xfId="0" applyFont="1" applyAlignment="1" applyProtection="1">
      <alignment vertical="top"/>
      <protection hidden="1"/>
    </xf>
    <xf numFmtId="0" fontId="24" fillId="8" borderId="2" xfId="0" applyFont="1" applyFill="1" applyBorder="1" applyAlignment="1" applyProtection="1">
      <alignment horizontal="center" vertical="top"/>
      <protection hidden="1"/>
    </xf>
    <xf numFmtId="0" fontId="26" fillId="8" borderId="14" xfId="0" applyFont="1" applyFill="1" applyBorder="1" applyAlignment="1" applyProtection="1">
      <alignment horizontal="center" vertical="top"/>
      <protection hidden="1"/>
    </xf>
    <xf numFmtId="0" fontId="4" fillId="8" borderId="10" xfId="0" applyFont="1" applyFill="1" applyBorder="1" applyAlignment="1" applyProtection="1">
      <alignment horizontal="right" vertical="top"/>
      <protection hidden="1"/>
    </xf>
    <xf numFmtId="0" fontId="17" fillId="8" borderId="10" xfId="0" applyFont="1" applyFill="1" applyBorder="1" applyAlignment="1" applyProtection="1">
      <alignment vertical="top"/>
      <protection hidden="1"/>
    </xf>
    <xf numFmtId="164" fontId="12" fillId="8" borderId="15" xfId="0" applyNumberFormat="1" applyFont="1" applyFill="1" applyBorder="1" applyAlignment="1" applyProtection="1">
      <alignment horizontal="center" vertical="center"/>
      <protection hidden="1"/>
    </xf>
    <xf numFmtId="0" fontId="4" fillId="8" borderId="4" xfId="0" applyFont="1" applyFill="1" applyBorder="1" applyAlignment="1" applyProtection="1">
      <alignment vertical="top"/>
      <protection hidden="1"/>
    </xf>
    <xf numFmtId="0" fontId="4" fillId="8" borderId="5" xfId="0" applyFont="1" applyFill="1" applyBorder="1" applyAlignment="1" applyProtection="1">
      <alignment vertical="top"/>
      <protection hidden="1"/>
    </xf>
    <xf numFmtId="0" fontId="4" fillId="8" borderId="5" xfId="0" applyFont="1" applyFill="1" applyBorder="1" applyAlignment="1" applyProtection="1">
      <alignment horizontal="center" vertical="top"/>
      <protection hidden="1"/>
    </xf>
    <xf numFmtId="164" fontId="12" fillId="8" borderId="6" xfId="0" applyNumberFormat="1" applyFont="1" applyFill="1" applyBorder="1" applyAlignment="1" applyProtection="1">
      <alignment vertical="center"/>
      <protection hidden="1"/>
    </xf>
    <xf numFmtId="0" fontId="4" fillId="8" borderId="11" xfId="0" applyFont="1" applyFill="1" applyBorder="1" applyAlignment="1" applyProtection="1">
      <alignment vertical="top"/>
      <protection hidden="1"/>
    </xf>
    <xf numFmtId="0" fontId="20" fillId="8" borderId="10" xfId="4" applyFont="1" applyFill="1" applyBorder="1" applyAlignment="1" applyProtection="1">
      <alignment horizontal="right" vertical="top"/>
      <protection hidden="1"/>
    </xf>
    <xf numFmtId="0" fontId="4" fillId="8" borderId="10" xfId="0" applyFont="1" applyFill="1" applyBorder="1" applyAlignment="1" applyProtection="1">
      <alignment vertical="top"/>
      <protection hidden="1"/>
    </xf>
    <xf numFmtId="0" fontId="29" fillId="8" borderId="4" xfId="0" applyFont="1" applyFill="1" applyBorder="1" applyAlignment="1" applyProtection="1">
      <alignment vertical="top"/>
      <protection hidden="1"/>
    </xf>
    <xf numFmtId="0" fontId="4" fillId="8" borderId="6" xfId="0" applyFont="1" applyFill="1" applyBorder="1" applyAlignment="1" applyProtection="1">
      <alignment vertical="top"/>
      <protection hidden="1"/>
    </xf>
    <xf numFmtId="0" fontId="24" fillId="8" borderId="0" xfId="0" applyFont="1" applyFill="1" applyAlignment="1" applyProtection="1">
      <alignment horizontal="center" vertical="top"/>
      <protection hidden="1"/>
    </xf>
    <xf numFmtId="0" fontId="23" fillId="0" borderId="0" xfId="0" applyFont="1" applyAlignment="1" applyProtection="1">
      <alignment vertical="center"/>
      <protection hidden="1"/>
    </xf>
    <xf numFmtId="49" fontId="4" fillId="8" borderId="0" xfId="0" applyNumberFormat="1" applyFont="1" applyFill="1" applyAlignment="1" applyProtection="1">
      <alignment vertical="top"/>
      <protection hidden="1"/>
    </xf>
    <xf numFmtId="0" fontId="4" fillId="8" borderId="0" xfId="0" applyFont="1" applyFill="1" applyAlignment="1" applyProtection="1">
      <alignment horizontal="right" vertical="top"/>
      <protection hidden="1"/>
    </xf>
    <xf numFmtId="0" fontId="4" fillId="8" borderId="0" xfId="0" applyFont="1" applyFill="1" applyAlignment="1" applyProtection="1">
      <alignment horizontal="center" vertical="top"/>
      <protection hidden="1"/>
    </xf>
    <xf numFmtId="0" fontId="4" fillId="8" borderId="0" xfId="0" applyFont="1" applyFill="1" applyAlignment="1" applyProtection="1">
      <alignment vertical="top"/>
      <protection hidden="1"/>
    </xf>
    <xf numFmtId="49" fontId="4" fillId="0" borderId="0" xfId="0" applyNumberFormat="1" applyFont="1" applyAlignment="1" applyProtection="1">
      <alignment vertical="top"/>
      <protection locked="0"/>
    </xf>
    <xf numFmtId="164" fontId="12" fillId="8" borderId="0" xfId="0" applyNumberFormat="1" applyFont="1" applyFill="1" applyAlignment="1" applyProtection="1">
      <alignment vertical="center"/>
      <protection hidden="1"/>
    </xf>
    <xf numFmtId="0" fontId="12" fillId="8" borderId="0" xfId="0" applyFont="1" applyFill="1" applyAlignment="1" applyProtection="1">
      <alignment horizontal="right" vertical="top"/>
      <protection hidden="1"/>
    </xf>
    <xf numFmtId="0" fontId="4" fillId="2" borderId="0" xfId="0" applyFont="1" applyFill="1" applyAlignment="1" applyProtection="1">
      <alignment horizontal="center" vertical="top"/>
      <protection locked="0"/>
    </xf>
    <xf numFmtId="0" fontId="17" fillId="8" borderId="0" xfId="0" applyFont="1" applyFill="1" applyAlignment="1" applyProtection="1">
      <alignment vertical="top"/>
      <protection hidden="1"/>
    </xf>
    <xf numFmtId="0" fontId="4" fillId="8" borderId="0" xfId="0" applyFont="1" applyFill="1" applyAlignment="1" applyProtection="1">
      <alignment vertical="top" wrapText="1"/>
      <protection hidden="1"/>
    </xf>
    <xf numFmtId="0" fontId="12" fillId="5" borderId="7" xfId="0" applyFont="1" applyFill="1" applyBorder="1" applyAlignment="1" applyProtection="1">
      <alignment horizontal="center" vertical="top" wrapText="1"/>
      <protection hidden="1"/>
    </xf>
    <xf numFmtId="0" fontId="12" fillId="5" borderId="12" xfId="0" applyFont="1" applyFill="1" applyBorder="1" applyAlignment="1" applyProtection="1">
      <alignment horizontal="center" vertical="top" wrapText="1"/>
      <protection hidden="1"/>
    </xf>
    <xf numFmtId="0" fontId="12" fillId="5" borderId="15" xfId="0" applyFont="1" applyFill="1" applyBorder="1" applyAlignment="1" applyProtection="1">
      <alignment horizontal="center" vertical="top" wrapText="1"/>
      <protection hidden="1"/>
    </xf>
    <xf numFmtId="0" fontId="12" fillId="6" borderId="12" xfId="0" applyFont="1" applyFill="1" applyBorder="1" applyAlignment="1" applyProtection="1">
      <alignment horizontal="center" vertical="top" wrapText="1"/>
      <protection hidden="1"/>
    </xf>
    <xf numFmtId="0" fontId="12" fillId="6" borderId="7" xfId="0" applyFont="1" applyFill="1" applyBorder="1" applyAlignment="1" applyProtection="1">
      <alignment horizontal="center" vertical="top" wrapText="1"/>
      <protection hidden="1"/>
    </xf>
    <xf numFmtId="0" fontId="12" fillId="3" borderId="7" xfId="0" applyFont="1" applyFill="1" applyBorder="1" applyAlignment="1" applyProtection="1">
      <alignment horizontal="center" vertical="top" wrapText="1"/>
      <protection hidden="1"/>
    </xf>
    <xf numFmtId="0" fontId="12" fillId="3" borderId="12" xfId="0" applyFont="1" applyFill="1" applyBorder="1" applyAlignment="1" applyProtection="1">
      <alignment horizontal="center" vertical="top" wrapText="1"/>
      <protection hidden="1"/>
    </xf>
    <xf numFmtId="0" fontId="2" fillId="0" borderId="0" xfId="0" applyFont="1" applyAlignment="1" applyProtection="1">
      <alignment vertical="center" wrapText="1"/>
      <protection hidden="1"/>
    </xf>
    <xf numFmtId="0" fontId="2" fillId="0" borderId="0" xfId="0" applyFont="1" applyProtection="1">
      <protection hidden="1"/>
    </xf>
    <xf numFmtId="0" fontId="31" fillId="13" borderId="1" xfId="1" applyFont="1" applyFill="1" applyBorder="1" applyAlignment="1" applyProtection="1">
      <alignment wrapText="1"/>
      <protection hidden="1"/>
    </xf>
    <xf numFmtId="0" fontId="1" fillId="13" borderId="2" xfId="0" applyFont="1" applyFill="1" applyBorder="1" applyProtection="1">
      <protection hidden="1"/>
    </xf>
    <xf numFmtId="0" fontId="8" fillId="0" borderId="4" xfId="1" quotePrefix="1" applyFont="1" applyBorder="1" applyAlignment="1" applyProtection="1">
      <alignment wrapText="1"/>
      <protection hidden="1"/>
    </xf>
    <xf numFmtId="0" fontId="2" fillId="0" borderId="5" xfId="0" applyFont="1" applyBorder="1" applyProtection="1">
      <protection hidden="1"/>
    </xf>
    <xf numFmtId="0" fontId="2" fillId="0" borderId="5" xfId="0" applyFont="1" applyBorder="1" applyAlignment="1" applyProtection="1">
      <alignment horizontal="center"/>
      <protection hidden="1"/>
    </xf>
    <xf numFmtId="0" fontId="2" fillId="0" borderId="6" xfId="0" applyFont="1" applyBorder="1" applyProtection="1">
      <protection hidden="1"/>
    </xf>
    <xf numFmtId="0" fontId="20" fillId="4" borderId="7" xfId="4" applyFont="1" applyFill="1" applyBorder="1" applyAlignment="1" applyProtection="1">
      <alignment horizontal="center" vertical="top" wrapText="1"/>
      <protection hidden="1"/>
    </xf>
    <xf numFmtId="14" fontId="24" fillId="7" borderId="29" xfId="0" applyNumberFormat="1" applyFont="1" applyFill="1" applyBorder="1" applyAlignment="1" applyProtection="1">
      <alignment horizontal="center" vertical="top"/>
      <protection hidden="1"/>
    </xf>
    <xf numFmtId="14" fontId="24" fillId="7" borderId="30" xfId="0" applyNumberFormat="1" applyFont="1" applyFill="1" applyBorder="1" applyAlignment="1" applyProtection="1">
      <alignment horizontal="center" vertical="top"/>
      <protection hidden="1"/>
    </xf>
    <xf numFmtId="0" fontId="4" fillId="7" borderId="28" xfId="0" applyFont="1" applyFill="1" applyBorder="1" applyAlignment="1" applyProtection="1">
      <alignment vertical="top"/>
      <protection hidden="1"/>
    </xf>
    <xf numFmtId="0" fontId="4" fillId="7" borderId="29" xfId="0" applyFont="1" applyFill="1" applyBorder="1" applyAlignment="1" applyProtection="1">
      <alignment vertical="top"/>
      <protection hidden="1"/>
    </xf>
    <xf numFmtId="0" fontId="24" fillId="7" borderId="0" xfId="0" applyFont="1" applyFill="1" applyAlignment="1" applyProtection="1">
      <alignment horizontal="left" vertical="top"/>
      <protection hidden="1"/>
    </xf>
    <xf numFmtId="164" fontId="24" fillId="7" borderId="0" xfId="0" applyNumberFormat="1" applyFont="1" applyFill="1" applyAlignment="1" applyProtection="1">
      <alignment horizontal="left" vertical="top"/>
      <protection hidden="1"/>
    </xf>
    <xf numFmtId="14" fontId="21" fillId="7" borderId="0" xfId="0" applyNumberFormat="1" applyFont="1" applyFill="1" applyAlignment="1" applyProtection="1">
      <alignment horizontal="left" vertical="top"/>
      <protection hidden="1"/>
    </xf>
    <xf numFmtId="0" fontId="24" fillId="7" borderId="27" xfId="0" applyFont="1" applyFill="1" applyBorder="1" applyAlignment="1" applyProtection="1">
      <alignment horizontal="left" vertical="top"/>
      <protection hidden="1"/>
    </xf>
    <xf numFmtId="20" fontId="24" fillId="7" borderId="27" xfId="0" applyNumberFormat="1" applyFont="1" applyFill="1" applyBorder="1" applyAlignment="1" applyProtection="1">
      <alignment horizontal="left" vertical="top"/>
      <protection hidden="1"/>
    </xf>
    <xf numFmtId="166" fontId="21" fillId="7" borderId="27" xfId="0" applyNumberFormat="1" applyFont="1" applyFill="1" applyBorder="1" applyAlignment="1" applyProtection="1">
      <alignment horizontal="left" vertical="top"/>
      <protection hidden="1"/>
    </xf>
    <xf numFmtId="0" fontId="25" fillId="0" borderId="0" xfId="0" applyFont="1" applyAlignment="1" applyProtection="1">
      <alignment vertical="top"/>
      <protection hidden="1"/>
    </xf>
    <xf numFmtId="0" fontId="24" fillId="0" borderId="0" xfId="0" applyFont="1" applyAlignment="1" applyProtection="1">
      <alignment horizontal="left" vertical="top"/>
      <protection hidden="1"/>
    </xf>
    <xf numFmtId="0" fontId="24" fillId="0" borderId="0" xfId="0" applyFont="1" applyAlignment="1" applyProtection="1">
      <alignment vertical="top"/>
      <protection hidden="1"/>
    </xf>
    <xf numFmtId="0" fontId="4" fillId="0" borderId="0" xfId="0" applyFont="1" applyAlignment="1" applyProtection="1">
      <alignment vertical="top" wrapText="1"/>
      <protection hidden="1"/>
    </xf>
    <xf numFmtId="164" fontId="24" fillId="0" borderId="0" xfId="0" applyNumberFormat="1" applyFont="1" applyAlignment="1" applyProtection="1">
      <alignment horizontal="left" vertical="top"/>
      <protection hidden="1"/>
    </xf>
    <xf numFmtId="20" fontId="24" fillId="0" borderId="0" xfId="0" applyNumberFormat="1" applyFont="1" applyAlignment="1" applyProtection="1">
      <alignment vertical="top"/>
      <protection hidden="1"/>
    </xf>
    <xf numFmtId="14" fontId="21" fillId="0" borderId="0" xfId="0" applyNumberFormat="1" applyFont="1" applyAlignment="1" applyProtection="1">
      <alignment horizontal="left" vertical="top"/>
      <protection hidden="1"/>
    </xf>
    <xf numFmtId="166" fontId="21" fillId="0" borderId="0" xfId="0" applyNumberFormat="1" applyFont="1" applyAlignment="1" applyProtection="1">
      <alignment vertical="top"/>
      <protection hidden="1"/>
    </xf>
    <xf numFmtId="14" fontId="24" fillId="0" borderId="0" xfId="0" applyNumberFormat="1" applyFont="1" applyAlignment="1" applyProtection="1">
      <alignment horizontal="center" vertical="top"/>
      <protection hidden="1"/>
    </xf>
    <xf numFmtId="49" fontId="4" fillId="0" borderId="0" xfId="0" applyNumberFormat="1" applyFont="1" applyProtection="1">
      <protection locked="0"/>
    </xf>
    <xf numFmtId="165" fontId="4" fillId="0" borderId="0" xfId="0" applyNumberFormat="1" applyFont="1" applyProtection="1">
      <protection locked="0"/>
    </xf>
    <xf numFmtId="165" fontId="4" fillId="0" borderId="11" xfId="0" applyNumberFormat="1" applyFont="1" applyBorder="1" applyProtection="1">
      <protection locked="0"/>
    </xf>
    <xf numFmtId="164" fontId="4" fillId="0" borderId="10" xfId="0" applyNumberFormat="1" applyFont="1" applyBorder="1" applyProtection="1">
      <protection locked="0"/>
    </xf>
    <xf numFmtId="0" fontId="4" fillId="0" borderId="11" xfId="0" applyFont="1" applyBorder="1" applyProtection="1">
      <protection locked="0"/>
    </xf>
    <xf numFmtId="49" fontId="4" fillId="0" borderId="11" xfId="0" applyNumberFormat="1" applyFont="1" applyBorder="1" applyProtection="1">
      <protection locked="0"/>
    </xf>
    <xf numFmtId="164" fontId="4" fillId="0" borderId="0" xfId="0" applyNumberFormat="1" applyFont="1" applyProtection="1">
      <protection locked="0"/>
    </xf>
    <xf numFmtId="164" fontId="4" fillId="0" borderId="5" xfId="0" applyNumberFormat="1" applyFont="1" applyBorder="1" applyProtection="1">
      <protection locked="0"/>
    </xf>
    <xf numFmtId="49" fontId="4" fillId="0" borderId="5" xfId="0" applyNumberFormat="1" applyFont="1" applyBorder="1" applyProtection="1">
      <protection locked="0"/>
    </xf>
    <xf numFmtId="49" fontId="4" fillId="0" borderId="6" xfId="0" applyNumberFormat="1" applyFont="1" applyBorder="1" applyProtection="1">
      <protection locked="0"/>
    </xf>
    <xf numFmtId="164" fontId="4" fillId="0" borderId="4" xfId="0" applyNumberFormat="1" applyFont="1" applyBorder="1" applyProtection="1">
      <protection locked="0"/>
    </xf>
    <xf numFmtId="0" fontId="20" fillId="5" borderId="15" xfId="4" applyFont="1" applyFill="1" applyBorder="1" applyAlignment="1" applyProtection="1">
      <alignment horizontal="center" vertical="top" wrapText="1"/>
      <protection hidden="1"/>
    </xf>
    <xf numFmtId="0" fontId="0" fillId="0" borderId="0" xfId="0" applyAlignment="1" applyProtection="1">
      <alignment vertical="top"/>
      <protection hidden="1"/>
    </xf>
    <xf numFmtId="0" fontId="12" fillId="4" borderId="10" xfId="0" applyFont="1" applyFill="1" applyBorder="1" applyAlignment="1" applyProtection="1">
      <alignment horizontal="left" vertical="top"/>
      <protection hidden="1"/>
    </xf>
    <xf numFmtId="0" fontId="4" fillId="4" borderId="0" xfId="0" applyFont="1" applyFill="1" applyAlignment="1" applyProtection="1">
      <alignment horizontal="left" vertical="top" wrapText="1"/>
      <protection hidden="1"/>
    </xf>
    <xf numFmtId="2" fontId="4" fillId="4" borderId="0" xfId="0" applyNumberFormat="1" applyFont="1" applyFill="1" applyAlignment="1" applyProtection="1">
      <alignment horizontal="left" vertical="top" wrapText="1"/>
      <protection hidden="1"/>
    </xf>
    <xf numFmtId="2" fontId="4" fillId="4" borderId="11" xfId="0" applyNumberFormat="1" applyFont="1" applyFill="1" applyBorder="1" applyAlignment="1" applyProtection="1">
      <alignment horizontal="left" vertical="top" wrapText="1"/>
      <protection hidden="1"/>
    </xf>
    <xf numFmtId="0" fontId="12" fillId="5" borderId="7" xfId="0" applyFont="1" applyFill="1" applyBorder="1" applyAlignment="1" applyProtection="1">
      <alignment horizontal="left" vertical="top"/>
      <protection hidden="1"/>
    </xf>
    <xf numFmtId="0" fontId="6" fillId="5" borderId="7" xfId="0" applyFont="1" applyFill="1" applyBorder="1" applyAlignment="1" applyProtection="1">
      <alignment horizontal="left" vertical="top" wrapText="1"/>
      <protection hidden="1"/>
    </xf>
    <xf numFmtId="0" fontId="12" fillId="6" borderId="12" xfId="0" applyFont="1" applyFill="1" applyBorder="1" applyAlignment="1" applyProtection="1">
      <alignment horizontal="left" vertical="top"/>
      <protection hidden="1"/>
    </xf>
    <xf numFmtId="0" fontId="12" fillId="6" borderId="14" xfId="0" applyFont="1" applyFill="1" applyBorder="1" applyAlignment="1" applyProtection="1">
      <alignment horizontal="left" vertical="top"/>
      <protection hidden="1"/>
    </xf>
    <xf numFmtId="0" fontId="12" fillId="3" borderId="7" xfId="0" applyFont="1" applyFill="1" applyBorder="1" applyAlignment="1" applyProtection="1">
      <alignment horizontal="left" vertical="top"/>
      <protection hidden="1"/>
    </xf>
    <xf numFmtId="0" fontId="12" fillId="3" borderId="14" xfId="0" applyFont="1" applyFill="1" applyBorder="1" applyAlignment="1" applyProtection="1">
      <alignment horizontal="left" vertical="top"/>
      <protection hidden="1"/>
    </xf>
    <xf numFmtId="0" fontId="12" fillId="3" borderId="0" xfId="0" applyFont="1" applyFill="1" applyAlignment="1" applyProtection="1">
      <alignment horizontal="left" vertical="top"/>
      <protection hidden="1"/>
    </xf>
    <xf numFmtId="0" fontId="12" fillId="3" borderId="11" xfId="0" applyFont="1" applyFill="1" applyBorder="1" applyAlignment="1" applyProtection="1">
      <alignment horizontal="left" vertical="top"/>
      <protection hidden="1"/>
    </xf>
    <xf numFmtId="0" fontId="0" fillId="0" borderId="0" xfId="0" applyAlignment="1" applyProtection="1">
      <alignment horizontal="left" vertical="top"/>
      <protection hidden="1"/>
    </xf>
    <xf numFmtId="0" fontId="32" fillId="0" borderId="0" xfId="2" applyFont="1" applyAlignment="1" applyProtection="1">
      <alignment vertical="top"/>
      <protection hidden="1"/>
    </xf>
    <xf numFmtId="0" fontId="5" fillId="0" borderId="0" xfId="0" applyFont="1" applyProtection="1">
      <protection hidden="1"/>
    </xf>
    <xf numFmtId="0" fontId="2" fillId="0" borderId="2" xfId="0" applyFont="1" applyBorder="1" applyProtection="1">
      <protection hidden="1"/>
    </xf>
    <xf numFmtId="0" fontId="16" fillId="0" borderId="2" xfId="0" applyFont="1" applyBorder="1" applyProtection="1">
      <protection hidden="1"/>
    </xf>
    <xf numFmtId="0" fontId="16" fillId="0" borderId="5" xfId="0" applyFont="1" applyBorder="1" applyProtection="1">
      <protection hidden="1"/>
    </xf>
    <xf numFmtId="0" fontId="34" fillId="0" borderId="0" xfId="0" applyFont="1" applyAlignment="1" applyProtection="1">
      <alignment horizontal="left" vertical="top"/>
      <protection hidden="1"/>
    </xf>
    <xf numFmtId="0" fontId="34" fillId="0" borderId="0" xfId="0" applyFont="1" applyAlignment="1" applyProtection="1">
      <alignment horizontal="center" vertical="top"/>
      <protection hidden="1"/>
    </xf>
    <xf numFmtId="0" fontId="5" fillId="0" borderId="0" xfId="2" applyFont="1" applyAlignment="1" applyProtection="1">
      <alignment vertical="top"/>
      <protection hidden="1"/>
    </xf>
    <xf numFmtId="0" fontId="5" fillId="0" borderId="0" xfId="2" applyFont="1" applyAlignment="1" applyProtection="1">
      <alignment vertical="top" wrapText="1"/>
      <protection hidden="1"/>
    </xf>
    <xf numFmtId="0" fontId="5" fillId="0" borderId="0" xfId="0" applyFont="1" applyAlignment="1" applyProtection="1">
      <alignment vertical="top" wrapText="1"/>
      <protection hidden="1"/>
    </xf>
    <xf numFmtId="0" fontId="5" fillId="0" borderId="0" xfId="0" applyFont="1" applyAlignment="1" applyProtection="1">
      <alignment horizontal="left" vertical="top" wrapText="1"/>
      <protection hidden="1"/>
    </xf>
    <xf numFmtId="0" fontId="5" fillId="0" borderId="0" xfId="0" applyFont="1" applyAlignment="1" applyProtection="1">
      <alignment horizontal="center" vertical="top" wrapText="1"/>
      <protection hidden="1"/>
    </xf>
    <xf numFmtId="0" fontId="33" fillId="11" borderId="14" xfId="0" applyFont="1" applyFill="1" applyBorder="1" applyAlignment="1" applyProtection="1">
      <alignment vertical="top" wrapText="1"/>
      <protection hidden="1"/>
    </xf>
    <xf numFmtId="0" fontId="33" fillId="11" borderId="14" xfId="0" applyFont="1" applyFill="1" applyBorder="1" applyAlignment="1" applyProtection="1">
      <alignment horizontal="left" vertical="top" wrapText="1"/>
      <protection hidden="1"/>
    </xf>
    <xf numFmtId="0" fontId="33" fillId="11" borderId="14" xfId="0" applyFont="1" applyFill="1" applyBorder="1" applyAlignment="1" applyProtection="1">
      <alignment horizontal="center" vertical="top" wrapText="1"/>
      <protection hidden="1"/>
    </xf>
    <xf numFmtId="0" fontId="5" fillId="0" borderId="8" xfId="0" applyFont="1" applyBorder="1" applyAlignment="1" applyProtection="1">
      <alignment horizontal="left" vertical="top" wrapText="1"/>
      <protection hidden="1"/>
    </xf>
    <xf numFmtId="0" fontId="5" fillId="0" borderId="2" xfId="0" applyFont="1" applyBorder="1" applyAlignment="1" applyProtection="1">
      <alignment horizontal="center" vertical="top" wrapText="1"/>
      <protection hidden="1"/>
    </xf>
    <xf numFmtId="0" fontId="5" fillId="0" borderId="3" xfId="0" applyFont="1" applyBorder="1" applyAlignment="1" applyProtection="1">
      <alignment vertical="top" wrapText="1"/>
      <protection hidden="1"/>
    </xf>
    <xf numFmtId="0" fontId="5" fillId="0" borderId="5" xfId="0" applyFont="1" applyBorder="1" applyAlignment="1" applyProtection="1">
      <alignment horizontal="center" vertical="top" wrapText="1"/>
      <protection hidden="1"/>
    </xf>
    <xf numFmtId="0" fontId="5" fillId="0" borderId="6" xfId="0" applyFont="1" applyBorder="1" applyAlignment="1" applyProtection="1">
      <alignment vertical="top" wrapText="1"/>
      <protection hidden="1"/>
    </xf>
    <xf numFmtId="0" fontId="2" fillId="0" borderId="8" xfId="0" applyFont="1" applyBorder="1" applyAlignment="1" applyProtection="1">
      <alignment horizontal="left" vertical="top" wrapText="1"/>
      <protection hidden="1"/>
    </xf>
    <xf numFmtId="0" fontId="2" fillId="0" borderId="2" xfId="0" applyFont="1" applyBorder="1" applyAlignment="1" applyProtection="1">
      <alignment horizontal="center" vertical="top" wrapText="1"/>
      <protection hidden="1"/>
    </xf>
    <xf numFmtId="0" fontId="2" fillId="0" borderId="3" xfId="0" applyFont="1" applyBorder="1" applyAlignment="1" applyProtection="1">
      <alignment vertical="top" wrapText="1"/>
      <protection hidden="1"/>
    </xf>
    <xf numFmtId="0" fontId="2" fillId="0" borderId="0" xfId="0" applyFont="1" applyAlignment="1" applyProtection="1">
      <alignment horizontal="center" vertical="top" wrapText="1"/>
      <protection hidden="1"/>
    </xf>
    <xf numFmtId="0" fontId="2" fillId="0" borderId="11" xfId="0" applyFont="1" applyBorder="1" applyAlignment="1" applyProtection="1">
      <alignment vertical="top" wrapText="1"/>
      <protection hidden="1"/>
    </xf>
    <xf numFmtId="0" fontId="2" fillId="0" borderId="5" xfId="0" applyFont="1" applyBorder="1" applyAlignment="1" applyProtection="1">
      <alignment horizontal="center" vertical="top" wrapText="1"/>
      <protection hidden="1"/>
    </xf>
    <xf numFmtId="0" fontId="2" fillId="0" borderId="6" xfId="0" applyFont="1" applyBorder="1" applyAlignment="1" applyProtection="1">
      <alignment vertical="top" wrapText="1"/>
      <protection hidden="1"/>
    </xf>
    <xf numFmtId="0" fontId="35" fillId="0" borderId="8" xfId="4" applyFont="1" applyBorder="1" applyAlignment="1" applyProtection="1">
      <alignment horizontal="left" vertical="top" wrapText="1"/>
      <protection hidden="1"/>
    </xf>
    <xf numFmtId="0" fontId="2" fillId="0" borderId="4" xfId="0" applyFont="1" applyBorder="1" applyAlignment="1" applyProtection="1">
      <alignment horizontal="left" vertical="top" wrapText="1"/>
      <protection hidden="1"/>
    </xf>
    <xf numFmtId="0" fontId="5" fillId="4" borderId="1" xfId="0" applyFont="1" applyFill="1" applyBorder="1" applyAlignment="1" applyProtection="1">
      <alignment vertical="center" wrapText="1"/>
      <protection hidden="1"/>
    </xf>
    <xf numFmtId="0" fontId="2" fillId="4" borderId="3" xfId="0" applyFont="1" applyFill="1" applyBorder="1" applyAlignment="1" applyProtection="1">
      <alignment vertical="center" wrapText="1"/>
      <protection hidden="1"/>
    </xf>
    <xf numFmtId="0" fontId="2" fillId="4" borderId="8" xfId="0" applyFont="1" applyFill="1" applyBorder="1" applyAlignment="1" applyProtection="1">
      <alignment horizontal="left" vertical="top" wrapText="1" shrinkToFit="1"/>
      <protection hidden="1"/>
    </xf>
    <xf numFmtId="0" fontId="5" fillId="4" borderId="10" xfId="0" applyFont="1" applyFill="1" applyBorder="1" applyAlignment="1" applyProtection="1">
      <alignment vertical="center" wrapText="1"/>
      <protection hidden="1"/>
    </xf>
    <xf numFmtId="0" fontId="2" fillId="4" borderId="11" xfId="0" applyFont="1" applyFill="1" applyBorder="1" applyAlignment="1" applyProtection="1">
      <alignment vertical="center" wrapText="1"/>
      <protection hidden="1"/>
    </xf>
    <xf numFmtId="0" fontId="35" fillId="4" borderId="8" xfId="4" applyFont="1" applyFill="1" applyBorder="1" applyAlignment="1" applyProtection="1">
      <alignment horizontal="left" vertical="top" wrapText="1" shrinkToFit="1"/>
      <protection hidden="1"/>
    </xf>
    <xf numFmtId="0" fontId="35" fillId="4" borderId="4" xfId="4" applyFont="1" applyFill="1" applyBorder="1" applyAlignment="1" applyProtection="1">
      <alignment horizontal="left" vertical="top" wrapText="1" shrinkToFit="1"/>
      <protection hidden="1"/>
    </xf>
    <xf numFmtId="0" fontId="5" fillId="4" borderId="4" xfId="0" applyFont="1" applyFill="1" applyBorder="1" applyAlignment="1" applyProtection="1">
      <alignment vertical="center" wrapText="1"/>
      <protection hidden="1"/>
    </xf>
    <xf numFmtId="0" fontId="2" fillId="5" borderId="8" xfId="0" applyFont="1" applyFill="1" applyBorder="1" applyAlignment="1" applyProtection="1">
      <alignment horizontal="left" vertical="top" wrapText="1" shrinkToFit="1"/>
      <protection hidden="1"/>
    </xf>
    <xf numFmtId="0" fontId="35" fillId="5" borderId="8" xfId="4" applyFont="1" applyFill="1" applyBorder="1" applyAlignment="1" applyProtection="1">
      <alignment horizontal="left" vertical="top" wrapText="1" shrinkToFit="1"/>
      <protection hidden="1"/>
    </xf>
    <xf numFmtId="0" fontId="2" fillId="6" borderId="8" xfId="0" applyFont="1" applyFill="1" applyBorder="1" applyAlignment="1" applyProtection="1">
      <alignment horizontal="left" vertical="top" wrapText="1" shrinkToFit="1"/>
      <protection hidden="1"/>
    </xf>
    <xf numFmtId="0" fontId="2" fillId="0" borderId="2" xfId="0" applyFont="1" applyBorder="1" applyAlignment="1" applyProtection="1">
      <alignment horizontal="center" vertical="top" wrapText="1" shrinkToFit="1"/>
      <protection hidden="1"/>
    </xf>
    <xf numFmtId="0" fontId="2" fillId="0" borderId="5" xfId="0" applyFont="1" applyBorder="1" applyAlignment="1" applyProtection="1">
      <alignment horizontal="center" vertical="top" wrapText="1" shrinkToFit="1"/>
      <protection hidden="1"/>
    </xf>
    <xf numFmtId="0" fontId="2" fillId="3" borderId="8" xfId="0" applyFont="1" applyFill="1" applyBorder="1" applyAlignment="1" applyProtection="1">
      <alignment horizontal="left" vertical="top" wrapText="1" shrinkToFit="1"/>
      <protection hidden="1"/>
    </xf>
    <xf numFmtId="0" fontId="2" fillId="0" borderId="0" xfId="0" applyFont="1" applyAlignment="1" applyProtection="1">
      <alignment horizontal="center" vertical="top" wrapText="1" shrinkToFit="1"/>
      <protection hidden="1"/>
    </xf>
    <xf numFmtId="0" fontId="5" fillId="0" borderId="11" xfId="0" applyFont="1" applyBorder="1" applyAlignment="1" applyProtection="1">
      <alignment vertical="top" wrapText="1"/>
      <protection hidden="1"/>
    </xf>
    <xf numFmtId="0" fontId="2" fillId="3" borderId="10" xfId="0" applyFont="1" applyFill="1" applyBorder="1" applyProtection="1">
      <protection hidden="1"/>
    </xf>
    <xf numFmtId="0" fontId="2" fillId="3" borderId="8" xfId="0" applyFont="1" applyFill="1" applyBorder="1" applyAlignment="1" applyProtection="1">
      <alignment horizontal="left" vertical="top" wrapText="1"/>
      <protection hidden="1"/>
    </xf>
    <xf numFmtId="0" fontId="2" fillId="0" borderId="0" xfId="0" applyFont="1" applyAlignment="1" applyProtection="1">
      <alignment horizontal="left"/>
      <protection hidden="1"/>
    </xf>
    <xf numFmtId="0" fontId="36" fillId="0" borderId="0" xfId="0" applyFont="1" applyProtection="1">
      <protection hidden="1"/>
    </xf>
    <xf numFmtId="0" fontId="8" fillId="9" borderId="1" xfId="3" applyFont="1" applyFill="1" applyBorder="1" applyProtection="1">
      <protection hidden="1"/>
    </xf>
    <xf numFmtId="0" fontId="8" fillId="9" borderId="2" xfId="3" applyFont="1" applyFill="1" applyBorder="1" applyProtection="1">
      <protection hidden="1"/>
    </xf>
    <xf numFmtId="0" fontId="8" fillId="9" borderId="3" xfId="3" applyFont="1" applyFill="1" applyBorder="1" applyProtection="1">
      <protection hidden="1"/>
    </xf>
    <xf numFmtId="0" fontId="2" fillId="0" borderId="10" xfId="0" applyFont="1" applyBorder="1" applyProtection="1">
      <protection hidden="1"/>
    </xf>
    <xf numFmtId="0" fontId="13" fillId="0" borderId="0" xfId="0" applyFont="1" applyProtection="1">
      <protection hidden="1"/>
    </xf>
    <xf numFmtId="0" fontId="2" fillId="0" borderId="11" xfId="0" applyFont="1" applyBorder="1" applyProtection="1">
      <protection hidden="1"/>
    </xf>
    <xf numFmtId="0" fontId="2" fillId="0" borderId="1" xfId="0" applyFont="1" applyBorder="1" applyProtection="1">
      <protection hidden="1"/>
    </xf>
    <xf numFmtId="0" fontId="2" fillId="0" borderId="3" xfId="0" applyFont="1" applyBorder="1" applyProtection="1">
      <protection hidden="1"/>
    </xf>
    <xf numFmtId="0" fontId="16" fillId="0" borderId="0" xfId="0" applyFont="1" applyProtection="1">
      <protection hidden="1"/>
    </xf>
    <xf numFmtId="0" fontId="2" fillId="0" borderId="4" xfId="0" applyFont="1" applyBorder="1" applyProtection="1">
      <protection hidden="1"/>
    </xf>
    <xf numFmtId="0" fontId="4" fillId="0" borderId="0" xfId="0" applyFont="1" applyAlignment="1" applyProtection="1">
      <alignment wrapText="1"/>
      <protection hidden="1"/>
    </xf>
    <xf numFmtId="0" fontId="4" fillId="0" borderId="11" xfId="0" applyFont="1" applyBorder="1" applyAlignment="1" applyProtection="1">
      <alignment wrapText="1"/>
      <protection hidden="1"/>
    </xf>
    <xf numFmtId="0" fontId="5" fillId="0" borderId="5" xfId="0" applyFont="1" applyBorder="1" applyProtection="1">
      <protection hidden="1"/>
    </xf>
    <xf numFmtId="0" fontId="4" fillId="0" borderId="5" xfId="0" applyFont="1" applyBorder="1" applyAlignment="1" applyProtection="1">
      <alignment wrapText="1"/>
      <protection hidden="1"/>
    </xf>
    <xf numFmtId="0" fontId="4" fillId="0" borderId="6" xfId="0" applyFont="1" applyBorder="1" applyAlignment="1" applyProtection="1">
      <alignment wrapText="1"/>
      <protection hidden="1"/>
    </xf>
    <xf numFmtId="0" fontId="8" fillId="9" borderId="1" xfId="1" applyFont="1" applyFill="1" applyBorder="1" applyProtection="1">
      <protection hidden="1"/>
    </xf>
    <xf numFmtId="0" fontId="8" fillId="9" borderId="2" xfId="1" applyFont="1" applyFill="1" applyBorder="1" applyProtection="1">
      <protection hidden="1"/>
    </xf>
    <xf numFmtId="0" fontId="8" fillId="0" borderId="10" xfId="1" applyFont="1" applyBorder="1" applyProtection="1">
      <protection hidden="1"/>
    </xf>
    <xf numFmtId="0" fontId="8" fillId="0" borderId="0" xfId="1" applyFont="1" applyProtection="1">
      <protection hidden="1"/>
    </xf>
    <xf numFmtId="0" fontId="8" fillId="0" borderId="4" xfId="1" applyFont="1" applyBorder="1" applyProtection="1">
      <protection hidden="1"/>
    </xf>
    <xf numFmtId="0" fontId="8" fillId="0" borderId="5" xfId="1" applyFont="1" applyBorder="1" applyProtection="1">
      <protection hidden="1"/>
    </xf>
    <xf numFmtId="0" fontId="12" fillId="0" borderId="0" xfId="0" applyFont="1" applyAlignment="1" applyProtection="1">
      <alignment vertical="top" wrapText="1"/>
      <protection hidden="1"/>
    </xf>
    <xf numFmtId="0" fontId="12" fillId="0" borderId="0" xfId="0" applyFont="1" applyAlignment="1" applyProtection="1">
      <alignment vertical="top" wrapText="1" shrinkToFit="1"/>
      <protection hidden="1"/>
    </xf>
    <xf numFmtId="0" fontId="12" fillId="0" borderId="21" xfId="0" applyFont="1" applyBorder="1" applyAlignment="1">
      <alignment vertical="top" wrapText="1"/>
    </xf>
    <xf numFmtId="0" fontId="12" fillId="0" borderId="20" xfId="0" applyFont="1" applyBorder="1" applyAlignment="1">
      <alignment vertical="top" wrapText="1"/>
    </xf>
    <xf numFmtId="0" fontId="12" fillId="0" borderId="21" xfId="0" applyFont="1" applyBorder="1" applyAlignment="1">
      <alignment vertical="top"/>
    </xf>
    <xf numFmtId="0" fontId="12" fillId="0" borderId="22" xfId="0" applyFont="1" applyBorder="1" applyAlignment="1">
      <alignment vertical="top" wrapText="1"/>
    </xf>
    <xf numFmtId="0" fontId="12" fillId="0" borderId="0" xfId="0" applyFont="1" applyAlignment="1">
      <alignment wrapText="1"/>
    </xf>
    <xf numFmtId="0" fontId="12" fillId="0" borderId="13" xfId="1" applyFont="1" applyBorder="1" applyAlignment="1">
      <alignment wrapText="1"/>
    </xf>
    <xf numFmtId="0" fontId="12" fillId="0" borderId="0" xfId="1" applyFont="1" applyAlignment="1">
      <alignment wrapText="1"/>
    </xf>
    <xf numFmtId="0" fontId="12" fillId="0" borderId="16" xfId="0" applyFont="1" applyBorder="1" applyAlignment="1">
      <alignment vertical="top" wrapText="1"/>
    </xf>
    <xf numFmtId="0" fontId="12" fillId="0" borderId="17" xfId="0" applyFont="1" applyBorder="1" applyAlignment="1">
      <alignment vertical="top" wrapText="1"/>
    </xf>
    <xf numFmtId="0" fontId="11" fillId="3" borderId="8" xfId="0" applyFont="1" applyFill="1" applyBorder="1" applyAlignment="1" applyProtection="1">
      <alignment horizontal="center" vertical="top"/>
      <protection hidden="1"/>
    </xf>
    <xf numFmtId="0" fontId="11" fillId="3" borderId="9" xfId="0" applyFont="1" applyFill="1" applyBorder="1" applyAlignment="1" applyProtection="1">
      <alignment horizontal="center" vertical="top"/>
      <protection hidden="1"/>
    </xf>
    <xf numFmtId="0" fontId="11" fillId="3" borderId="12" xfId="0" applyFont="1" applyFill="1" applyBorder="1" applyAlignment="1" applyProtection="1">
      <alignment horizontal="center" vertical="top"/>
      <protection hidden="1"/>
    </xf>
    <xf numFmtId="0" fontId="23" fillId="12" borderId="1" xfId="0" applyFont="1" applyFill="1" applyBorder="1" applyAlignment="1" applyProtection="1">
      <alignment horizontal="center" vertical="center"/>
      <protection hidden="1"/>
    </xf>
    <xf numFmtId="0" fontId="23" fillId="12" borderId="4" xfId="0" applyFont="1" applyFill="1" applyBorder="1" applyAlignment="1" applyProtection="1">
      <alignment horizontal="center" vertical="center"/>
      <protection hidden="1"/>
    </xf>
    <xf numFmtId="0" fontId="12" fillId="4" borderId="7" xfId="0" applyFont="1" applyFill="1" applyBorder="1" applyAlignment="1" applyProtection="1">
      <alignment horizontal="center" vertical="top"/>
      <protection hidden="1"/>
    </xf>
    <xf numFmtId="0" fontId="20" fillId="4" borderId="7" xfId="4" applyFont="1" applyFill="1" applyBorder="1" applyAlignment="1" applyProtection="1">
      <alignment horizontal="center" vertical="top"/>
      <protection hidden="1"/>
    </xf>
    <xf numFmtId="0" fontId="12" fillId="4" borderId="7" xfId="0" applyFont="1" applyFill="1" applyBorder="1" applyAlignment="1" applyProtection="1">
      <alignment horizontal="center" vertical="top" wrapText="1"/>
      <protection hidden="1"/>
    </xf>
    <xf numFmtId="0" fontId="6" fillId="6" borderId="9" xfId="0" applyFont="1" applyFill="1" applyBorder="1" applyAlignment="1" applyProtection="1">
      <alignment horizontal="center" vertical="top" wrapText="1"/>
      <protection hidden="1"/>
    </xf>
    <xf numFmtId="0" fontId="6" fillId="6" borderId="12" xfId="0" applyFont="1" applyFill="1" applyBorder="1" applyAlignment="1" applyProtection="1">
      <alignment horizontal="center" vertical="top" wrapText="1"/>
      <protection hidden="1"/>
    </xf>
    <xf numFmtId="0" fontId="6" fillId="5" borderId="7" xfId="0" applyFont="1" applyFill="1" applyBorder="1" applyAlignment="1" applyProtection="1">
      <alignment horizontal="center" vertical="top"/>
      <protection hidden="1"/>
    </xf>
    <xf numFmtId="0" fontId="11" fillId="5" borderId="8" xfId="0" applyFont="1" applyFill="1" applyBorder="1" applyAlignment="1" applyProtection="1">
      <alignment horizontal="center" vertical="top"/>
      <protection hidden="1"/>
    </xf>
    <xf numFmtId="0" fontId="11" fillId="5" borderId="12" xfId="0" applyFont="1" applyFill="1" applyBorder="1" applyAlignment="1" applyProtection="1">
      <alignment horizontal="center" vertical="top"/>
      <protection hidden="1"/>
    </xf>
    <xf numFmtId="0" fontId="11" fillId="5" borderId="9" xfId="0" applyFont="1" applyFill="1" applyBorder="1" applyAlignment="1" applyProtection="1">
      <alignment horizontal="center" vertical="top"/>
      <protection hidden="1"/>
    </xf>
    <xf numFmtId="0" fontId="11" fillId="4" borderId="7" xfId="0" applyFont="1" applyFill="1" applyBorder="1" applyAlignment="1" applyProtection="1">
      <alignment horizontal="center" vertical="top"/>
      <protection hidden="1"/>
    </xf>
    <xf numFmtId="0" fontId="6" fillId="4" borderId="7" xfId="0" applyFont="1" applyFill="1" applyBorder="1" applyAlignment="1" applyProtection="1">
      <alignment horizontal="center" vertical="top"/>
      <protection hidden="1"/>
    </xf>
    <xf numFmtId="0" fontId="25" fillId="7" borderId="23" xfId="0" applyFont="1" applyFill="1" applyBorder="1" applyAlignment="1" applyProtection="1">
      <alignment horizontal="left" vertical="top"/>
      <protection hidden="1"/>
    </xf>
    <xf numFmtId="0" fontId="25" fillId="7" borderId="24" xfId="0" applyFont="1" applyFill="1" applyBorder="1" applyAlignment="1" applyProtection="1">
      <alignment horizontal="left" vertical="top"/>
      <protection hidden="1"/>
    </xf>
    <xf numFmtId="0" fontId="25" fillId="7" borderId="25" xfId="0" applyFont="1" applyFill="1" applyBorder="1" applyAlignment="1" applyProtection="1">
      <alignment horizontal="left" vertical="top"/>
      <protection hidden="1"/>
    </xf>
    <xf numFmtId="0" fontId="4" fillId="7" borderId="26" xfId="0" applyFont="1" applyFill="1" applyBorder="1" applyAlignment="1" applyProtection="1">
      <alignment horizontal="right" vertical="top"/>
      <protection hidden="1"/>
    </xf>
    <xf numFmtId="0" fontId="4" fillId="7" borderId="0" xfId="0" applyFont="1" applyFill="1" applyAlignment="1" applyProtection="1">
      <alignment horizontal="right" vertical="top"/>
      <protection hidden="1"/>
    </xf>
    <xf numFmtId="0" fontId="19" fillId="8" borderId="1" xfId="0" applyFont="1" applyFill="1" applyBorder="1" applyAlignment="1" applyProtection="1">
      <alignment vertical="top"/>
      <protection hidden="1"/>
    </xf>
    <xf numFmtId="0" fontId="19" fillId="8" borderId="2" xfId="0" applyFont="1" applyFill="1" applyBorder="1" applyAlignment="1" applyProtection="1">
      <alignment vertical="top"/>
      <protection hidden="1"/>
    </xf>
    <xf numFmtId="0" fontId="25" fillId="8" borderId="1" xfId="0" applyFont="1" applyFill="1" applyBorder="1" applyAlignment="1" applyProtection="1">
      <alignment vertical="top"/>
      <protection hidden="1"/>
    </xf>
    <xf numFmtId="0" fontId="25" fillId="8" borderId="2" xfId="0" applyFont="1" applyFill="1" applyBorder="1" applyAlignment="1" applyProtection="1">
      <alignment vertical="top"/>
      <protection hidden="1"/>
    </xf>
    <xf numFmtId="0" fontId="22" fillId="8" borderId="2" xfId="0" applyFont="1" applyFill="1" applyBorder="1" applyAlignment="1" applyProtection="1">
      <alignment horizontal="center" vertical="top"/>
      <protection hidden="1"/>
    </xf>
    <xf numFmtId="0" fontId="14" fillId="8" borderId="5" xfId="0" applyFont="1" applyFill="1" applyBorder="1" applyAlignment="1" applyProtection="1">
      <alignment horizontal="center" vertical="top"/>
      <protection hidden="1"/>
    </xf>
    <xf numFmtId="0" fontId="6" fillId="6" borderId="8" xfId="0" applyFont="1" applyFill="1" applyBorder="1" applyAlignment="1" applyProtection="1">
      <alignment horizontal="center" vertical="top" wrapText="1"/>
      <protection hidden="1"/>
    </xf>
    <xf numFmtId="0" fontId="4" fillId="7" borderId="26" xfId="0" applyFont="1" applyFill="1" applyBorder="1" applyAlignment="1" applyProtection="1">
      <alignment horizontal="right" vertical="top" wrapText="1"/>
      <protection hidden="1"/>
    </xf>
    <xf numFmtId="0" fontId="4" fillId="7" borderId="0" xfId="0" applyFont="1" applyFill="1" applyAlignment="1" applyProtection="1">
      <alignment horizontal="right" vertical="top" wrapText="1"/>
      <protection hidden="1"/>
    </xf>
    <xf numFmtId="0" fontId="30" fillId="12" borderId="8" xfId="0" applyFont="1" applyFill="1" applyBorder="1" applyAlignment="1" applyProtection="1">
      <alignment horizontal="left" vertical="top"/>
      <protection hidden="1"/>
    </xf>
    <xf numFmtId="0" fontId="30" fillId="12" borderId="9" xfId="0" applyFont="1" applyFill="1" applyBorder="1" applyAlignment="1" applyProtection="1">
      <alignment horizontal="left" vertical="top"/>
      <protection hidden="1"/>
    </xf>
    <xf numFmtId="0" fontId="30" fillId="12" borderId="12" xfId="0" applyFont="1" applyFill="1" applyBorder="1" applyAlignment="1" applyProtection="1">
      <alignment horizontal="left" vertical="top"/>
      <protection hidden="1"/>
    </xf>
    <xf numFmtId="49" fontId="4" fillId="0" borderId="0" xfId="0" applyNumberFormat="1" applyFont="1" applyAlignment="1" applyProtection="1">
      <alignment vertical="top"/>
      <protection locked="0"/>
    </xf>
    <xf numFmtId="49" fontId="27" fillId="0" borderId="0" xfId="0" applyNumberFormat="1" applyFont="1" applyAlignment="1" applyProtection="1">
      <alignment vertical="top"/>
      <protection locked="0"/>
    </xf>
    <xf numFmtId="0" fontId="4" fillId="8" borderId="10" xfId="0" applyFont="1" applyFill="1" applyBorder="1" applyAlignment="1" applyProtection="1">
      <alignment horizontal="right" vertical="top"/>
      <protection hidden="1"/>
    </xf>
    <xf numFmtId="0" fontId="4" fillId="8" borderId="0" xfId="0" applyFont="1" applyFill="1" applyAlignment="1" applyProtection="1">
      <alignment horizontal="right" vertical="top"/>
      <protection hidden="1"/>
    </xf>
    <xf numFmtId="14" fontId="4" fillId="2" borderId="0" xfId="0" applyNumberFormat="1" applyFont="1" applyFill="1" applyAlignment="1" applyProtection="1">
      <alignment horizontal="center" vertical="top"/>
      <protection locked="0"/>
    </xf>
    <xf numFmtId="0" fontId="4" fillId="8" borderId="10" xfId="0" applyFont="1" applyFill="1" applyBorder="1" applyAlignment="1" applyProtection="1">
      <alignment vertical="top"/>
      <protection hidden="1"/>
    </xf>
    <xf numFmtId="0" fontId="4" fillId="8" borderId="0" xfId="0" applyFont="1" applyFill="1" applyAlignment="1" applyProtection="1">
      <alignment vertical="top"/>
      <protection hidden="1"/>
    </xf>
    <xf numFmtId="0" fontId="28" fillId="7" borderId="4" xfId="0" applyFont="1" applyFill="1" applyBorder="1" applyAlignment="1" applyProtection="1">
      <alignment horizontal="center" vertical="top"/>
      <protection hidden="1"/>
    </xf>
    <xf numFmtId="0" fontId="28" fillId="7" borderId="5" xfId="0" applyFont="1" applyFill="1" applyBorder="1" applyAlignment="1" applyProtection="1">
      <alignment horizontal="center" vertical="top"/>
      <protection hidden="1"/>
    </xf>
    <xf numFmtId="0" fontId="4" fillId="8" borderId="0" xfId="0" applyFont="1" applyFill="1" applyAlignment="1" applyProtection="1">
      <alignment vertical="top" wrapText="1"/>
      <protection hidden="1"/>
    </xf>
    <xf numFmtId="0" fontId="0" fillId="0" borderId="0" xfId="0" applyAlignment="1" applyProtection="1">
      <alignment vertical="top" wrapText="1"/>
      <protection hidden="1"/>
    </xf>
    <xf numFmtId="0" fontId="4" fillId="0" borderId="0" xfId="0" applyFont="1" applyAlignment="1" applyProtection="1">
      <alignment vertical="top" wrapText="1"/>
      <protection locked="0"/>
    </xf>
    <xf numFmtId="0" fontId="4" fillId="0" borderId="11" xfId="0" applyFont="1" applyBorder="1" applyAlignment="1" applyProtection="1">
      <alignment vertical="top" wrapText="1"/>
      <protection locked="0"/>
    </xf>
    <xf numFmtId="164" fontId="12" fillId="8" borderId="18" xfId="0" applyNumberFormat="1" applyFont="1" applyFill="1" applyBorder="1" applyAlignment="1" applyProtection="1">
      <alignment horizontal="center" vertical="center"/>
      <protection hidden="1"/>
    </xf>
    <xf numFmtId="0" fontId="4" fillId="2" borderId="0" xfId="0" applyFont="1" applyFill="1" applyAlignment="1" applyProtection="1">
      <alignment horizontal="center" vertical="top"/>
      <protection locked="0"/>
    </xf>
    <xf numFmtId="0" fontId="37" fillId="0" borderId="5" xfId="1" applyFont="1" applyBorder="1" applyAlignment="1" applyProtection="1">
      <alignment horizontal="left"/>
      <protection hidden="1"/>
    </xf>
    <xf numFmtId="0" fontId="37" fillId="0" borderId="6" xfId="1" applyFont="1" applyBorder="1" applyAlignment="1" applyProtection="1">
      <alignment horizontal="left"/>
      <protection hidden="1"/>
    </xf>
    <xf numFmtId="0" fontId="1" fillId="0" borderId="0" xfId="0" applyFont="1" applyProtection="1">
      <protection hidden="1"/>
    </xf>
    <xf numFmtId="0" fontId="1" fillId="13" borderId="0" xfId="0" applyFont="1" applyFill="1" applyProtection="1">
      <protection hidden="1"/>
    </xf>
    <xf numFmtId="0" fontId="37" fillId="9" borderId="2" xfId="1" applyFont="1" applyFill="1" applyBorder="1" applyAlignment="1" applyProtection="1">
      <alignment horizontal="left"/>
      <protection hidden="1"/>
    </xf>
    <xf numFmtId="0" fontId="37" fillId="9" borderId="3" xfId="1" applyFont="1" applyFill="1" applyBorder="1" applyAlignment="1" applyProtection="1">
      <alignment horizontal="left"/>
      <protection hidden="1"/>
    </xf>
    <xf numFmtId="0" fontId="37" fillId="0" borderId="0" xfId="1" applyFont="1" applyAlignment="1" applyProtection="1">
      <alignment horizontal="left"/>
      <protection hidden="1"/>
    </xf>
    <xf numFmtId="0" fontId="37" fillId="0" borderId="11" xfId="1" applyFont="1" applyBorder="1" applyAlignment="1" applyProtection="1">
      <alignment horizontal="left"/>
      <protection hidden="1"/>
    </xf>
    <xf numFmtId="0" fontId="2" fillId="0" borderId="1" xfId="0" applyFont="1" applyBorder="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0" borderId="10" xfId="0" applyFont="1" applyBorder="1" applyAlignment="1" applyProtection="1">
      <alignment horizontal="center" vertical="center" wrapText="1"/>
      <protection hidden="1"/>
    </xf>
    <xf numFmtId="0" fontId="2" fillId="0" borderId="11" xfId="0" applyFont="1" applyBorder="1" applyAlignment="1" applyProtection="1">
      <alignment horizontal="center" vertical="center" wrapText="1"/>
      <protection hidden="1"/>
    </xf>
    <xf numFmtId="0" fontId="2" fillId="6" borderId="14" xfId="0" applyFont="1" applyFill="1" applyBorder="1" applyAlignment="1" applyProtection="1">
      <alignment horizontal="center" vertical="center" wrapText="1"/>
      <protection hidden="1"/>
    </xf>
    <xf numFmtId="0" fontId="2" fillId="6" borderId="15" xfId="0" applyFont="1" applyFill="1" applyBorder="1" applyAlignment="1" applyProtection="1">
      <alignment horizontal="center" vertical="center" wrapText="1"/>
      <protection hidden="1"/>
    </xf>
    <xf numFmtId="0" fontId="5" fillId="0" borderId="0" xfId="0" applyFont="1" applyAlignment="1" applyProtection="1">
      <alignment vertical="top"/>
      <protection hidden="1"/>
    </xf>
    <xf numFmtId="0" fontId="33" fillId="0" borderId="5" xfId="0" applyFont="1" applyBorder="1" applyAlignment="1" applyProtection="1">
      <alignment vertical="top" wrapText="1"/>
      <protection hidden="1"/>
    </xf>
    <xf numFmtId="0" fontId="2" fillId="4" borderId="14" xfId="0" applyFont="1" applyFill="1" applyBorder="1" applyAlignment="1" applyProtection="1">
      <alignment horizontal="center" vertical="center" wrapText="1"/>
      <protection hidden="1"/>
    </xf>
    <xf numFmtId="0" fontId="2" fillId="4" borderId="15" xfId="0" applyFont="1" applyFill="1" applyBorder="1" applyAlignment="1" applyProtection="1">
      <alignment horizontal="center" vertical="center" wrapText="1"/>
      <protection hidden="1"/>
    </xf>
    <xf numFmtId="0" fontId="33" fillId="0" borderId="1" xfId="0" applyFont="1" applyBorder="1" applyAlignment="1" applyProtection="1">
      <alignment horizontal="center" vertical="center" wrapText="1"/>
      <protection hidden="1"/>
    </xf>
    <xf numFmtId="0" fontId="33" fillId="0" borderId="2" xfId="0" applyFont="1" applyBorder="1" applyAlignment="1" applyProtection="1">
      <alignment horizontal="center" vertical="center" wrapText="1"/>
      <protection hidden="1"/>
    </xf>
    <xf numFmtId="0" fontId="33" fillId="0" borderId="3" xfId="0" applyFont="1" applyBorder="1" applyAlignment="1" applyProtection="1">
      <alignment horizontal="center" vertical="center" wrapText="1"/>
      <protection hidden="1"/>
    </xf>
    <xf numFmtId="0" fontId="33" fillId="0" borderId="4" xfId="0" applyFont="1" applyBorder="1" applyAlignment="1" applyProtection="1">
      <alignment horizontal="center" vertical="center" wrapText="1"/>
      <protection hidden="1"/>
    </xf>
    <xf numFmtId="0" fontId="33" fillId="0" borderId="5" xfId="0" applyFont="1" applyBorder="1" applyAlignment="1" applyProtection="1">
      <alignment horizontal="center" vertical="center" wrapText="1"/>
      <protection hidden="1"/>
    </xf>
    <xf numFmtId="0" fontId="33" fillId="0" borderId="6" xfId="0" applyFont="1" applyBorder="1" applyAlignment="1" applyProtection="1">
      <alignment horizontal="center" vertical="center" wrapText="1"/>
      <protection hidden="1"/>
    </xf>
    <xf numFmtId="0" fontId="1" fillId="0" borderId="14" xfId="0" applyFont="1" applyBorder="1" applyAlignment="1" applyProtection="1">
      <alignment horizontal="center" vertical="center" textRotation="90" wrapText="1"/>
      <protection hidden="1"/>
    </xf>
    <xf numFmtId="0" fontId="1" fillId="0" borderId="18" xfId="0" applyFont="1" applyBorder="1" applyAlignment="1" applyProtection="1">
      <alignment horizontal="center" vertical="center" textRotation="90" wrapText="1"/>
      <protection hidden="1"/>
    </xf>
    <xf numFmtId="0" fontId="1" fillId="0" borderId="15" xfId="0" applyFont="1" applyBorder="1" applyAlignment="1" applyProtection="1">
      <alignment horizontal="center" vertical="center" textRotation="90" wrapText="1"/>
      <protection hidden="1"/>
    </xf>
    <xf numFmtId="0" fontId="2" fillId="5" borderId="14" xfId="0" applyFont="1" applyFill="1" applyBorder="1" applyAlignment="1" applyProtection="1">
      <alignment horizontal="center" vertical="center" wrapText="1"/>
      <protection hidden="1"/>
    </xf>
    <xf numFmtId="0" fontId="2" fillId="5" borderId="15" xfId="0" applyFont="1" applyFill="1" applyBorder="1" applyAlignment="1" applyProtection="1">
      <alignment horizontal="center" vertical="center" wrapText="1"/>
      <protection hidden="1"/>
    </xf>
    <xf numFmtId="0" fontId="2" fillId="5" borderId="18" xfId="0" applyFont="1" applyFill="1" applyBorder="1" applyAlignment="1" applyProtection="1">
      <alignment horizontal="center" vertical="center" wrapText="1"/>
      <protection hidden="1"/>
    </xf>
    <xf numFmtId="0" fontId="5" fillId="14" borderId="14" xfId="0" applyFont="1" applyFill="1" applyBorder="1" applyAlignment="1" applyProtection="1">
      <alignment horizontal="center" vertical="center" wrapText="1"/>
      <protection hidden="1"/>
    </xf>
    <xf numFmtId="0" fontId="5" fillId="14" borderId="18" xfId="0" applyFont="1" applyFill="1" applyBorder="1" applyAlignment="1" applyProtection="1">
      <alignment horizontal="center" vertical="center" wrapText="1"/>
      <protection hidden="1"/>
    </xf>
    <xf numFmtId="0" fontId="5" fillId="14" borderId="15" xfId="0" applyFont="1" applyFill="1" applyBorder="1" applyAlignment="1" applyProtection="1">
      <alignment horizontal="center" vertical="center" wrapText="1"/>
      <protection hidden="1"/>
    </xf>
    <xf numFmtId="0" fontId="33" fillId="11" borderId="0" xfId="0" applyFont="1" applyFill="1" applyAlignment="1" applyProtection="1">
      <alignment vertical="top"/>
      <protection hidden="1"/>
    </xf>
    <xf numFmtId="0" fontId="33" fillId="0" borderId="0" xfId="0" applyFont="1" applyAlignment="1" applyProtection="1">
      <alignment vertical="top"/>
      <protection hidden="1"/>
    </xf>
    <xf numFmtId="0" fontId="2" fillId="3" borderId="14" xfId="0" applyFont="1" applyFill="1" applyBorder="1" applyAlignment="1" applyProtection="1">
      <alignment horizontal="center" vertical="center" wrapText="1"/>
      <protection hidden="1"/>
    </xf>
    <xf numFmtId="0" fontId="2" fillId="3" borderId="15" xfId="0" applyFont="1" applyFill="1" applyBorder="1" applyAlignment="1" applyProtection="1">
      <alignment horizontal="center" vertical="center" wrapText="1"/>
      <protection hidden="1"/>
    </xf>
    <xf numFmtId="0" fontId="2" fillId="3" borderId="18" xfId="0" applyFont="1" applyFill="1" applyBorder="1" applyAlignment="1" applyProtection="1">
      <alignment horizontal="center" vertical="center" wrapText="1"/>
      <protection hidden="1"/>
    </xf>
    <xf numFmtId="0" fontId="2" fillId="6" borderId="18" xfId="0" applyFont="1" applyFill="1" applyBorder="1" applyAlignment="1" applyProtection="1">
      <alignment horizontal="center" vertical="center" wrapText="1"/>
      <protection hidden="1"/>
    </xf>
  </cellXfs>
  <cellStyles count="5">
    <cellStyle name="Hyperlink" xfId="4" builtinId="8"/>
    <cellStyle name="Normal" xfId="0" builtinId="0"/>
    <cellStyle name="Normal 2" xfId="2" xr:uid="{00000000-0005-0000-0000-000002000000}"/>
    <cellStyle name="Normal_codes" xfId="3" xr:uid="{00000000-0005-0000-0000-000003000000}"/>
    <cellStyle name="Normal_codes_1" xfId="1" xr:uid="{00000000-0005-0000-0000-000004000000}"/>
  </cellStyles>
  <dxfs count="37">
    <dxf>
      <font>
        <b val="0"/>
        <i val="0"/>
        <strike val="0"/>
        <condense val="0"/>
        <extend val="0"/>
        <outline val="0"/>
        <shadow val="0"/>
        <u val="none"/>
        <vertAlign val="baseline"/>
        <sz val="8"/>
        <color theme="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8"/>
        <color theme="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8"/>
        <color theme="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8"/>
        <color theme="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8"/>
        <color theme="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8"/>
        <color theme="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8"/>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8"/>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8"/>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8"/>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8"/>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8"/>
        <color theme="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8"/>
        <color theme="1"/>
        <name val="Calibri"/>
        <scheme val="minor"/>
      </font>
      <alignment horizontal="general" vertical="top" textRotation="0" wrapText="1" indent="0" justifyLastLine="0" shrinkToFit="0" readingOrder="0"/>
    </dxf>
    <dxf>
      <font>
        <b/>
        <i val="0"/>
        <strike val="0"/>
        <condense val="0"/>
        <extend val="0"/>
        <outline val="0"/>
        <shadow val="0"/>
        <u val="none"/>
        <vertAlign val="baseline"/>
        <sz val="8"/>
        <color theme="1"/>
        <name val="Calibri"/>
        <scheme val="minor"/>
      </font>
      <alignment horizontal="general" vertical="bottom" textRotation="0" wrapText="1" indent="0" justifyLastLine="0" shrinkToFit="0" readingOrder="0"/>
    </dxf>
    <dxf>
      <numFmt numFmtId="0" formatCode="General"/>
      <border diagonalUp="0" diagonalDown="0">
        <left/>
        <right style="thin">
          <color indexed="64"/>
        </right>
        <top style="thin">
          <color auto="1"/>
        </top>
        <bottom style="thin">
          <color auto="1"/>
        </bottom>
        <vertical/>
        <horizontal style="thin">
          <color auto="1"/>
        </horizontal>
      </border>
      <protection locked="0" hidden="0"/>
    </dxf>
    <dxf>
      <font>
        <b val="0"/>
        <i val="0"/>
        <strike val="0"/>
        <condense val="0"/>
        <extend val="0"/>
        <outline val="0"/>
        <shadow val="0"/>
        <u val="none"/>
        <vertAlign val="baseline"/>
        <sz val="8"/>
        <color theme="1"/>
        <name val="Calibri"/>
        <family val="2"/>
        <scheme val="minor"/>
      </font>
      <numFmt numFmtId="30" formatCode="@"/>
      <protection locked="0" hidden="0"/>
    </dxf>
    <dxf>
      <font>
        <strike val="0"/>
        <outline val="0"/>
        <shadow val="0"/>
        <u val="none"/>
        <vertAlign val="baseline"/>
        <sz val="8"/>
        <color theme="1"/>
        <name val="Calibri"/>
        <family val="2"/>
        <scheme val="minor"/>
      </font>
      <numFmt numFmtId="30" formatCode="@"/>
      <border diagonalUp="0" diagonalDown="0" outline="0">
        <left/>
        <right/>
        <top style="thin">
          <color auto="1"/>
        </top>
        <bottom style="thin">
          <color auto="1"/>
        </bottom>
      </border>
      <protection locked="0" hidden="0"/>
    </dxf>
    <dxf>
      <font>
        <strike val="0"/>
        <outline val="0"/>
        <shadow val="0"/>
        <u val="none"/>
        <vertAlign val="baseline"/>
        <sz val="8"/>
        <color theme="1"/>
        <name val="Calibri"/>
        <family val="2"/>
        <scheme val="minor"/>
      </font>
      <numFmt numFmtId="30" formatCode="@"/>
      <border diagonalUp="0" diagonalDown="0" outline="0">
        <left/>
        <right/>
        <top style="thin">
          <color auto="1"/>
        </top>
        <bottom style="thin">
          <color auto="1"/>
        </bottom>
      </border>
      <protection locked="0" hidden="0"/>
    </dxf>
    <dxf>
      <font>
        <strike val="0"/>
        <outline val="0"/>
        <shadow val="0"/>
        <u val="none"/>
        <vertAlign val="baseline"/>
        <sz val="8"/>
        <color theme="1"/>
        <name val="Calibri"/>
        <family val="2"/>
        <scheme val="minor"/>
      </font>
      <numFmt numFmtId="30" formatCode="@"/>
      <border diagonalUp="0" diagonalDown="0" outline="0">
        <left/>
        <right/>
        <top style="thin">
          <color auto="1"/>
        </top>
        <bottom style="thin">
          <color auto="1"/>
        </bottom>
      </border>
      <protection locked="0" hidden="0"/>
    </dxf>
    <dxf>
      <font>
        <strike val="0"/>
        <outline val="0"/>
        <shadow val="0"/>
        <u val="none"/>
        <vertAlign val="baseline"/>
        <sz val="8"/>
        <color theme="1"/>
        <name val="Calibri"/>
        <family val="2"/>
        <scheme val="minor"/>
      </font>
      <numFmt numFmtId="164" formatCode="dd\/mm\/yyyy"/>
      <border diagonalUp="0" diagonalDown="0" outline="0">
        <left/>
        <right/>
        <top style="thin">
          <color auto="1"/>
        </top>
        <bottom style="thin">
          <color auto="1"/>
        </bottom>
      </border>
      <protection locked="0" hidden="0"/>
    </dxf>
    <dxf>
      <font>
        <strike val="0"/>
        <outline val="0"/>
        <shadow val="0"/>
        <u val="none"/>
        <vertAlign val="baseline"/>
        <sz val="8"/>
        <color theme="1"/>
        <name val="Calibri"/>
        <family val="2"/>
        <scheme val="minor"/>
      </font>
      <numFmt numFmtId="164" formatCode="dd\/mm\/yyyy"/>
      <border diagonalUp="0" diagonalDown="0" outline="0">
        <left style="thin">
          <color indexed="64"/>
        </left>
        <right/>
        <top style="thin">
          <color auto="1"/>
        </top>
        <bottom style="thin">
          <color auto="1"/>
        </bottom>
      </border>
      <protection locked="0" hidden="0"/>
    </dxf>
    <dxf>
      <font>
        <strike val="0"/>
        <outline val="0"/>
        <shadow val="0"/>
        <u val="none"/>
        <vertAlign val="baseline"/>
        <sz val="8"/>
        <color theme="1"/>
        <name val="Calibri"/>
        <family val="2"/>
        <scheme val="minor"/>
      </font>
      <numFmt numFmtId="30" formatCode="@"/>
      <border diagonalUp="0" diagonalDown="0" outline="0">
        <left/>
        <right style="thin">
          <color indexed="64"/>
        </right>
        <top style="thin">
          <color auto="1"/>
        </top>
        <bottom style="thin">
          <color auto="1"/>
        </bottom>
      </border>
      <protection locked="0" hidden="0"/>
    </dxf>
    <dxf>
      <font>
        <strike val="0"/>
        <outline val="0"/>
        <shadow val="0"/>
        <u val="none"/>
        <vertAlign val="baseline"/>
        <sz val="8"/>
        <color theme="1"/>
        <name val="Calibri"/>
        <family val="2"/>
        <scheme val="minor"/>
      </font>
      <numFmt numFmtId="30" formatCode="@"/>
      <border diagonalUp="0" diagonalDown="0" outline="0">
        <left/>
        <right/>
        <top style="thin">
          <color auto="1"/>
        </top>
        <bottom style="thin">
          <color auto="1"/>
        </bottom>
      </border>
      <protection locked="0" hidden="0"/>
    </dxf>
    <dxf>
      <font>
        <strike val="0"/>
        <outline val="0"/>
        <shadow val="0"/>
        <u val="none"/>
        <vertAlign val="baseline"/>
        <sz val="8"/>
        <color theme="1"/>
        <name val="Calibri"/>
        <family val="2"/>
        <scheme val="minor"/>
      </font>
      <numFmt numFmtId="164" formatCode="dd\/mm\/yyyy"/>
      <border diagonalUp="0" diagonalDown="0" outline="0">
        <left/>
        <right/>
        <top style="thin">
          <color auto="1"/>
        </top>
        <bottom style="thin">
          <color auto="1"/>
        </bottom>
      </border>
      <protection locked="0" hidden="0"/>
    </dxf>
    <dxf>
      <font>
        <strike val="0"/>
        <outline val="0"/>
        <shadow val="0"/>
        <u val="none"/>
        <vertAlign val="baseline"/>
        <sz val="8"/>
        <color theme="1"/>
        <name val="Calibri"/>
        <family val="2"/>
        <scheme val="minor"/>
      </font>
      <numFmt numFmtId="164" formatCode="dd\/mm\/yyyy"/>
      <border diagonalUp="0" diagonalDown="0" outline="0">
        <left style="thin">
          <color indexed="64"/>
        </left>
        <right/>
        <top style="thin">
          <color auto="1"/>
        </top>
        <bottom style="thin">
          <color auto="1"/>
        </bottom>
      </border>
      <protection locked="0" hidden="0"/>
    </dxf>
    <dxf>
      <font>
        <strike val="0"/>
        <outline val="0"/>
        <shadow val="0"/>
        <u val="none"/>
        <vertAlign val="baseline"/>
        <sz val="8"/>
        <color theme="1"/>
        <name val="Calibri"/>
        <family val="2"/>
        <scheme val="minor"/>
      </font>
      <numFmt numFmtId="0" formatCode="General"/>
      <border diagonalUp="0" diagonalDown="0" outline="0">
        <left style="thin">
          <color auto="1"/>
        </left>
        <right style="thin">
          <color indexed="64"/>
        </right>
        <top style="thin">
          <color auto="1"/>
        </top>
        <bottom style="thin">
          <color auto="1"/>
        </bottom>
      </border>
      <protection locked="0" hidden="0"/>
    </dxf>
    <dxf>
      <font>
        <strike val="0"/>
        <outline val="0"/>
        <shadow val="0"/>
        <u val="none"/>
        <vertAlign val="baseline"/>
        <sz val="8"/>
        <color theme="1"/>
        <name val="Calibri"/>
        <family val="2"/>
        <scheme val="minor"/>
      </font>
      <numFmt numFmtId="30" formatCode="@"/>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8"/>
        <color theme="1"/>
        <name val="Calibri"/>
        <family val="2"/>
        <scheme val="minor"/>
      </font>
      <numFmt numFmtId="30" formatCode="@"/>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8"/>
        <color theme="1"/>
        <name val="Calibri"/>
        <family val="2"/>
        <scheme val="minor"/>
      </font>
      <numFmt numFmtId="164" formatCode="dd\/mm\/yyyy"/>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8"/>
        <color theme="1"/>
        <name val="Calibri"/>
        <family val="2"/>
        <scheme val="minor"/>
      </font>
      <numFmt numFmtId="164" formatCode="dd\/mm\/yyyy"/>
      <border diagonalUp="0" diagonalDown="0" outline="0">
        <left style="thin">
          <color indexed="64"/>
        </left>
        <right style="thin">
          <color auto="1"/>
        </right>
        <top style="thin">
          <color auto="1"/>
        </top>
        <bottom style="thin">
          <color auto="1"/>
        </bottom>
      </border>
      <protection locked="0" hidden="0"/>
    </dxf>
    <dxf>
      <font>
        <strike val="0"/>
        <outline val="0"/>
        <shadow val="0"/>
        <u val="none"/>
        <vertAlign val="baseline"/>
        <sz val="8"/>
        <color theme="1"/>
        <name val="Calibri"/>
        <family val="2"/>
        <scheme val="minor"/>
      </font>
      <numFmt numFmtId="165" formatCode="0.000"/>
      <border diagonalUp="0" diagonalDown="0" outline="0">
        <left style="thin">
          <color auto="1"/>
        </left>
        <right style="thin">
          <color indexed="64"/>
        </right>
        <top style="thin">
          <color auto="1"/>
        </top>
        <bottom style="thin">
          <color auto="1"/>
        </bottom>
      </border>
      <protection locked="0" hidden="0"/>
    </dxf>
    <dxf>
      <font>
        <strike val="0"/>
        <outline val="0"/>
        <shadow val="0"/>
        <u val="none"/>
        <vertAlign val="baseline"/>
        <sz val="8"/>
        <color theme="1"/>
        <name val="Calibri"/>
        <family val="2"/>
        <scheme val="minor"/>
      </font>
      <numFmt numFmtId="165" formatCode="0.00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8"/>
        <color theme="1"/>
        <name val="Calibri"/>
        <family val="2"/>
        <scheme val="minor"/>
      </font>
      <numFmt numFmtId="30" formatCode="@"/>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8"/>
        <color theme="1"/>
        <name val="Calibri"/>
        <family val="2"/>
        <scheme val="minor"/>
      </font>
      <numFmt numFmtId="30" formatCode="@"/>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8"/>
        <color theme="1"/>
        <name val="Calibri"/>
        <family val="2"/>
        <scheme val="minor"/>
      </font>
      <numFmt numFmtId="30" formatCode="@"/>
      <border diagonalUp="0" diagonalDown="0" outline="0">
        <left/>
        <right style="thin">
          <color auto="1"/>
        </right>
        <top style="thin">
          <color auto="1"/>
        </top>
        <bottom style="thin">
          <color auto="1"/>
        </bottom>
      </border>
      <protection locked="0" hidden="0"/>
    </dxf>
    <dxf>
      <protection locked="0" hidden="0"/>
    </dxf>
    <dxf>
      <font>
        <b val="0"/>
        <strike val="0"/>
        <outline val="0"/>
        <shadow val="0"/>
        <u val="none"/>
        <vertAlign val="baseline"/>
        <sz val="8"/>
        <name val="Calibri"/>
        <scheme val="minor"/>
      </font>
      <alignment horizontal="left" vertical="top" textRotation="0" indent="0" justifyLastLine="0" shrinkToFit="0" readingOrder="0"/>
      <protection locked="1" hidden="1"/>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blPorts" displayName="tblPorts" ref="A24:U38" totalsRowShown="0" headerRowDxfId="36" dataDxfId="35">
  <autoFilter ref="A24:U38" xr:uid="{00000000-0009-0000-0100-000003000000}"/>
  <tableColumns count="21">
    <tableColumn id="1" xr3:uid="{00000000-0010-0000-0000-000001000000}" name="PortName" dataDxfId="34"/>
    <tableColumn id="7" xr3:uid="{00000000-0010-0000-0000-000007000000}" name="Country" dataDxfId="33"/>
    <tableColumn id="8" xr3:uid="{00000000-0010-0000-0000-000008000000}" name="PortCode" dataDxfId="32"/>
    <tableColumn id="10" xr3:uid="{00000000-0010-0000-0000-00000A000000}" name="Latitude" dataDxfId="31"/>
    <tableColumn id="9" xr3:uid="{00000000-0010-0000-0000-000009000000}" name="Longitude" dataDxfId="30"/>
    <tableColumn id="2" xr3:uid="{00000000-0010-0000-0000-000002000000}" name="bftDtAuthFrom" dataDxfId="29"/>
    <tableColumn id="3" xr3:uid="{00000000-0010-0000-0000-000003000000}" name="bftDtAuthTo" dataDxfId="28"/>
    <tableColumn id="12" xr3:uid="{00000000-0010-0000-0000-00000C000000}" name="bftPermTimes" dataDxfId="27"/>
    <tableColumn id="13" xr3:uid="{00000000-0010-0000-0000-00000D000000}" name="bftPermPlace" dataDxfId="26"/>
    <tableColumn id="11" xr3:uid="{00000000-0010-0000-0000-00000B000000}" name="bftAuthType" dataDxfId="25"/>
    <tableColumn id="15" xr3:uid="{00000000-0010-0000-0000-00000F000000}" name="swoDtAuthFrom" dataDxfId="24"/>
    <tableColumn id="16" xr3:uid="{00000000-0010-0000-0000-000010000000}" name="swoDtAuthTo" dataDxfId="23"/>
    <tableColumn id="20" xr3:uid="{00000000-0010-0000-0000-000014000000}" name="swoPermTimes" dataDxfId="22"/>
    <tableColumn id="17" xr3:uid="{00000000-0010-0000-0000-000011000000}" name="swoPermPlace" dataDxfId="21"/>
    <tableColumn id="18" xr3:uid="{00000000-0010-0000-0000-000012000000}" name="fvDtAuthFrom" dataDxfId="20"/>
    <tableColumn id="19" xr3:uid="{00000000-0010-0000-0000-000013000000}" name="fvDtAuthTo" dataDxfId="19"/>
    <tableColumn id="4" xr3:uid="{00000000-0010-0000-0000-000004000000}" name="fvCPointName" dataDxfId="18"/>
    <tableColumn id="5" xr3:uid="{00000000-0010-0000-0000-000005000000}" name="fvCPointEmail" dataDxfId="17"/>
    <tableColumn id="14" xr3:uid="{00000000-0010-0000-0000-00000E000000}" name="fvCPointPhone" dataDxfId="16"/>
    <tableColumn id="21" xr3:uid="{EA3F65C1-19CC-4C76-BB0B-73E938382AAC}" name="fvNotificRequired" dataDxfId="15"/>
    <tableColumn id="6" xr3:uid="{00000000-0010-0000-0000-000006000000}" name="FvRM" dataDxfId="1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blTranslation" displayName="tblTranslation" ref="A4:L81" totalsRowShown="0" headerRowDxfId="13" dataDxfId="12">
  <autoFilter ref="A4:L81" xr:uid="{00000000-0009-0000-0100-000001000000}"/>
  <tableColumns count="12">
    <tableColumn id="1" xr3:uid="{00000000-0010-0000-0100-000001000000}" name="FieldID" dataDxfId="11"/>
    <tableColumn id="8" xr3:uid="{F2000F59-E28C-44F0-BFC5-46A71C649096}" name="Order" dataDxfId="10"/>
    <tableColumn id="9" xr3:uid="{8E7EE95D-68C4-43B9-B9C6-6127B05BBB82}" name="Subform" dataDxfId="9"/>
    <tableColumn id="10" xr3:uid="{946FED65-0868-449C-B8E1-7D1D83B749DD}" name="Section" dataDxfId="8"/>
    <tableColumn id="11" xr3:uid="{562AA566-96A1-4517-A87C-C2CFAFCC79A4}" name="Item" dataDxfId="7"/>
    <tableColumn id="12" xr3:uid="{9C4723A1-3FF7-4507-A1D4-538E170E2302}" name="FieldType" dataDxfId="6"/>
    <tableColumn id="2" xr3:uid="{00000000-0010-0000-0100-000002000000}" name="FldNameEN" dataDxfId="5"/>
    <tableColumn id="3" xr3:uid="{00000000-0010-0000-0100-000003000000}" name="FldNameFR" dataDxfId="4"/>
    <tableColumn id="4" xr3:uid="{00000000-0010-0000-0100-000004000000}" name="FldNameES" dataDxfId="3"/>
    <tableColumn id="5" xr3:uid="{CAD9A83B-9795-40B3-BC93-A4FEB64B18AB}" name="fldDescEN" dataDxfId="2"/>
    <tableColumn id="6" xr3:uid="{D3B78DC7-70D1-4021-A557-A163DEF91449}" name="fldDescFR" dataDxfId="1"/>
    <tableColumn id="7" xr3:uid="{A274E3A5-5F16-40B6-B48C-AF0140259A0B}" name="fldDescES" dataDxfId="0"/>
  </tableColumns>
  <tableStyleInfo name="TableStyleMedium5"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41"/>
  <sheetViews>
    <sheetView tabSelected="1" zoomScale="110" zoomScaleNormal="110" workbookViewId="0">
      <selection activeCell="H11" sqref="H11"/>
    </sheetView>
  </sheetViews>
  <sheetFormatPr defaultColWidth="19.6640625" defaultRowHeight="14.4" x14ac:dyDescent="0.3"/>
  <cols>
    <col min="1" max="1" width="23.6640625" style="2" bestFit="1" customWidth="1"/>
    <col min="2" max="2" width="10.6640625" style="2" bestFit="1" customWidth="1"/>
    <col min="3" max="3" width="11.6640625" style="2" bestFit="1" customWidth="1"/>
    <col min="4" max="5" width="11.33203125" style="2" customWidth="1"/>
    <col min="6" max="7" width="15.33203125" style="2" customWidth="1"/>
    <col min="8" max="8" width="15.109375" style="2" customWidth="1"/>
    <col min="9" max="9" width="15.6640625" style="2" bestFit="1" customWidth="1"/>
    <col min="10" max="10" width="14.6640625" style="2" bestFit="1" customWidth="1"/>
    <col min="11" max="12" width="15.6640625" style="2" customWidth="1"/>
    <col min="13" max="14" width="15.44140625" style="2" customWidth="1"/>
    <col min="15" max="16" width="15.109375" style="2" customWidth="1"/>
    <col min="17" max="17" width="15.44140625" style="2" customWidth="1"/>
    <col min="18" max="18" width="15.33203125" style="2" customWidth="1"/>
    <col min="19" max="19" width="15.6640625" style="2" customWidth="1"/>
    <col min="20" max="20" width="18.33203125" style="2" customWidth="1"/>
    <col min="21" max="21" width="13.5546875" style="2" customWidth="1"/>
    <col min="22" max="22" width="9.33203125" style="2" customWidth="1"/>
    <col min="23" max="23" width="11.5546875" style="2" bestFit="1" customWidth="1"/>
    <col min="24" max="16384" width="19.6640625" style="2"/>
  </cols>
  <sheetData>
    <row r="1" spans="1:22" s="1" customFormat="1" ht="24" customHeight="1" x14ac:dyDescent="0.3">
      <c r="A1" s="197" t="str">
        <f>VLOOKUP("T00",tblTranslation[],LangFieldID,FALSE)</f>
        <v>CP24-AuthPort</v>
      </c>
      <c r="B1" s="219" t="str">
        <f>VLOOKUP("T00",tblTranslation[],LangNameID,FALSE)</f>
        <v>Puertos autorizados para 1) el desembarque/transbordo de EBFT y 2) la entrada de buques extranjeros a los puertos del CPC</v>
      </c>
      <c r="C1" s="219"/>
      <c r="D1" s="219"/>
      <c r="E1" s="219"/>
      <c r="F1" s="219"/>
      <c r="G1" s="219"/>
      <c r="H1" s="219"/>
      <c r="I1" s="219"/>
      <c r="J1" s="219"/>
      <c r="K1" s="219"/>
      <c r="L1" s="219"/>
      <c r="M1" s="219"/>
      <c r="N1" s="20" t="str">
        <f>VLOOKUP("tVersion",tblTranslation[],LangFieldID,FALSE)</f>
        <v>Versión</v>
      </c>
      <c r="O1" s="21" t="str">
        <f>VLOOKUP("tLang",tblTranslation[],LangFieldID,FALSE)</f>
        <v>Idioma</v>
      </c>
      <c r="P1" s="4"/>
      <c r="Q1" s="4"/>
      <c r="R1" s="4"/>
      <c r="S1" s="4"/>
      <c r="T1" s="4"/>
      <c r="U1" s="4"/>
      <c r="V1" s="6"/>
    </row>
    <row r="2" spans="1:22" s="1" customFormat="1" ht="15" customHeight="1" x14ac:dyDescent="0.3">
      <c r="A2" s="198"/>
      <c r="B2" s="220" t="str">
        <f>VLOOKUP("T02",tblTranslation[],LangFieldID,FALSE)&amp;": "&amp; VLOOKUP("T02",tblTranslation[],LangNameID,FALSE)</f>
        <v>CICAA: COMISIÓN INTERNACIONAL PARA LA CONSERVACIÓN DEL ATÚN ATLÁNTICO</v>
      </c>
      <c r="C2" s="220"/>
      <c r="D2" s="220"/>
      <c r="E2" s="220"/>
      <c r="F2" s="220"/>
      <c r="G2" s="220"/>
      <c r="H2" s="220"/>
      <c r="I2" s="220"/>
      <c r="J2" s="220"/>
      <c r="K2" s="220"/>
      <c r="L2" s="220"/>
      <c r="M2" s="220"/>
      <c r="N2" s="22" t="s">
        <v>977</v>
      </c>
      <c r="O2" s="23" t="s">
        <v>978</v>
      </c>
      <c r="P2" s="25"/>
      <c r="Q2" s="25"/>
      <c r="R2" s="25"/>
      <c r="S2" s="25"/>
      <c r="T2" s="25"/>
      <c r="U2" s="24"/>
    </row>
    <row r="3" spans="1:22" s="1" customFormat="1" ht="15" customHeight="1" x14ac:dyDescent="0.3">
      <c r="A3" s="41"/>
      <c r="B3" s="41"/>
      <c r="C3" s="41"/>
      <c r="D3" s="41"/>
      <c r="E3" s="41"/>
      <c r="F3" s="41"/>
      <c r="G3" s="41"/>
      <c r="H3" s="41"/>
      <c r="I3" s="41"/>
      <c r="J3" s="41"/>
      <c r="K3" s="41"/>
      <c r="L3" s="41"/>
      <c r="M3" s="41"/>
      <c r="N3" s="41"/>
      <c r="O3" s="41"/>
      <c r="P3" s="41"/>
      <c r="Q3" s="78"/>
      <c r="R3" s="78"/>
      <c r="S3" s="78"/>
      <c r="T3" s="78"/>
      <c r="U3" s="78"/>
    </row>
    <row r="4" spans="1:22" s="1" customFormat="1" ht="11.25" customHeight="1" x14ac:dyDescent="0.3">
      <c r="A4" s="215" t="str">
        <f>VLOOKUP("H10",tblTranslation[],LangFieldID,FALSE)</f>
        <v>Corresponsal de pabellón</v>
      </c>
      <c r="B4" s="216"/>
      <c r="C4" s="216"/>
      <c r="D4" s="216"/>
      <c r="E4" s="216"/>
      <c r="F4" s="216"/>
      <c r="G4" s="216"/>
      <c r="H4" s="216"/>
      <c r="I4" s="26" t="str">
        <f>IF(AND(B5&gt;0,B6&gt;0,B7&gt;0,G5&gt;0,G6&gt;0), "ok", "inc")</f>
        <v>inc</v>
      </c>
      <c r="J4" s="217" t="str">
        <f>VLOOKUP("H20",tblTranslation[],LangFieldID,FALSE)</f>
        <v>Reservado a la Secretaría</v>
      </c>
      <c r="K4" s="218"/>
      <c r="L4" s="218"/>
      <c r="M4" s="218"/>
      <c r="N4" s="218"/>
      <c r="O4" s="27" t="s">
        <v>669</v>
      </c>
      <c r="Q4" s="25"/>
      <c r="R4" s="25"/>
      <c r="S4" s="79"/>
      <c r="T4" s="79"/>
      <c r="U4" s="80"/>
    </row>
    <row r="5" spans="1:22" s="1" customFormat="1" ht="11.25" customHeight="1" x14ac:dyDescent="0.3">
      <c r="A5" s="28" t="str">
        <f>VLOOKUP("hPerson",tblTranslation[],LangFieldID,FALSE)</f>
        <v>Nombre</v>
      </c>
      <c r="B5" s="227"/>
      <c r="C5" s="227"/>
      <c r="D5" s="227"/>
      <c r="E5" s="42"/>
      <c r="F5" s="43" t="str">
        <f>VLOOKUP("hEmail",tblTranslation[],LangFieldID,FALSE)</f>
        <v>Email</v>
      </c>
      <c r="G5" s="228"/>
      <c r="H5" s="228"/>
      <c r="I5" s="44"/>
      <c r="J5" s="229" t="str">
        <f>VLOOKUP("hDateRep",tblTranslation[],LangFieldID,FALSE)</f>
        <v>Fecha de notificación</v>
      </c>
      <c r="K5" s="230"/>
      <c r="L5" s="231"/>
      <c r="M5" s="231"/>
      <c r="N5" s="45"/>
      <c r="O5" s="240" t="s">
        <v>670</v>
      </c>
      <c r="Q5" s="81"/>
      <c r="R5" s="81"/>
      <c r="S5" s="82"/>
      <c r="T5" s="82"/>
      <c r="U5" s="83"/>
    </row>
    <row r="6" spans="1:22" s="1" customFormat="1" ht="11.25" customHeight="1" x14ac:dyDescent="0.3">
      <c r="A6" s="28" t="str">
        <f>VLOOKUP("hAgency",tblTranslation[],LangFieldID,FALSE)</f>
        <v>Agencia que informa</v>
      </c>
      <c r="B6" s="227"/>
      <c r="C6" s="227"/>
      <c r="D6" s="227"/>
      <c r="E6" s="227"/>
      <c r="F6" s="43" t="str">
        <f>VLOOKUP("hPhone",tblTranslation[],LangFieldID,FALSE)</f>
        <v>Teléfono</v>
      </c>
      <c r="G6" s="46"/>
      <c r="H6" s="42"/>
      <c r="I6" s="44"/>
      <c r="J6" s="229" t="str">
        <f>VLOOKUP("hRef",tblTranslation[],LangFieldID,FALSE)</f>
        <v>Nº Referencia</v>
      </c>
      <c r="K6" s="230"/>
      <c r="L6" s="241"/>
      <c r="M6" s="241"/>
      <c r="N6" s="47"/>
      <c r="O6" s="240"/>
      <c r="Q6" s="25"/>
      <c r="R6" s="25"/>
      <c r="S6" s="84"/>
      <c r="T6" s="84"/>
      <c r="U6" s="85"/>
    </row>
    <row r="7" spans="1:22" s="1" customFormat="1" ht="11.25" customHeight="1" x14ac:dyDescent="0.3">
      <c r="A7" s="28" t="str">
        <f>VLOOKUP("hAddress",tblTranslation[],LangFieldID,FALSE)</f>
        <v>Dirección</v>
      </c>
      <c r="B7" s="227"/>
      <c r="C7" s="227"/>
      <c r="D7" s="227"/>
      <c r="E7" s="227"/>
      <c r="F7" s="45"/>
      <c r="G7" s="45"/>
      <c r="H7" s="45"/>
      <c r="I7" s="44"/>
      <c r="J7" s="29"/>
      <c r="K7" s="48" t="s">
        <v>671</v>
      </c>
      <c r="L7" s="49"/>
      <c r="M7" s="50"/>
      <c r="N7" s="47"/>
      <c r="O7" s="240"/>
      <c r="Q7" s="25"/>
      <c r="R7" s="25"/>
      <c r="S7" s="86"/>
      <c r="T7" s="86"/>
      <c r="U7" s="86"/>
    </row>
    <row r="8" spans="1:22" s="1" customFormat="1" ht="11.25" customHeight="1" x14ac:dyDescent="0.3">
      <c r="A8" s="28"/>
      <c r="B8" s="45"/>
      <c r="C8" s="45"/>
      <c r="D8" s="45"/>
      <c r="E8" s="45"/>
      <c r="F8" s="45"/>
      <c r="G8" s="45"/>
      <c r="H8" s="45"/>
      <c r="I8" s="44"/>
      <c r="J8" s="232" t="str">
        <f>VLOOKUP("hFname",tblTranslation[],LangFieldID,FALSE)&amp;":"</f>
        <v>Nombre archivo (propuesto):</v>
      </c>
      <c r="K8" s="233"/>
      <c r="L8" s="233"/>
      <c r="M8" s="50"/>
      <c r="N8" s="47"/>
      <c r="O8" s="30"/>
    </row>
    <row r="9" spans="1:22" s="1" customFormat="1" ht="11.25" customHeight="1" x14ac:dyDescent="0.3">
      <c r="A9" s="31"/>
      <c r="B9" s="32"/>
      <c r="C9" s="32"/>
      <c r="D9" s="32"/>
      <c r="E9" s="32"/>
      <c r="F9" s="32"/>
      <c r="G9" s="32"/>
      <c r="H9" s="32"/>
      <c r="I9" s="33"/>
      <c r="J9" s="234" t="str">
        <f>IF(AND(I4="ok",I10="ok"),"CP24_"&amp;D11&amp;IF(AND(L5&gt;0,L6&gt;0),"#"&amp;L6&amp;".xlsx","#[suffix].xlsx"),"")</f>
        <v/>
      </c>
      <c r="K9" s="235"/>
      <c r="L9" s="235"/>
      <c r="M9" s="235"/>
      <c r="N9" s="235"/>
      <c r="O9" s="34"/>
    </row>
    <row r="10" spans="1:22" s="25" customFormat="1" ht="11.25" customHeight="1" x14ac:dyDescent="0.3">
      <c r="A10" s="217" t="str">
        <f>VLOOKUP("H30",tblTranslation[],LangFieldID,FALSE)</f>
        <v>Características conjunto de datos</v>
      </c>
      <c r="B10" s="218"/>
      <c r="C10" s="218"/>
      <c r="D10" s="218"/>
      <c r="E10" s="218"/>
      <c r="F10" s="45"/>
      <c r="G10" s="45"/>
      <c r="H10" s="45"/>
      <c r="I10" s="40" t="str">
        <f>IF(AND(B11&gt;0), "ok", "inc")</f>
        <v>inc</v>
      </c>
      <c r="J10" s="236" t="str">
        <f>VLOOKUP("hNotes",tblTranslation[],LangFieldID,FALSE)</f>
        <v>Notas</v>
      </c>
      <c r="K10" s="237"/>
      <c r="L10" s="51"/>
      <c r="M10" s="45"/>
      <c r="N10" s="45"/>
      <c r="O10" s="35"/>
    </row>
    <row r="11" spans="1:22" s="25" customFormat="1" ht="10.199999999999999" x14ac:dyDescent="0.3">
      <c r="A11" s="36" t="str">
        <f>VLOOKUP("hFlagRep",tblTranslation[],LangFieldID,FALSE)</f>
        <v>Pabellón que informa</v>
      </c>
      <c r="B11" s="227"/>
      <c r="C11" s="227"/>
      <c r="D11" s="45" t="str">
        <f>IF(B11&gt;0,VLOOKUP(B11,Codes!$A$2:$B$176,2,FALSE),"")</f>
        <v/>
      </c>
      <c r="E11" s="45"/>
      <c r="F11" s="45"/>
      <c r="G11" s="45"/>
      <c r="H11" s="45"/>
      <c r="I11" s="51"/>
      <c r="J11" s="238"/>
      <c r="K11" s="238"/>
      <c r="L11" s="238"/>
      <c r="M11" s="238"/>
      <c r="N11" s="238"/>
      <c r="O11" s="239"/>
    </row>
    <row r="12" spans="1:22" s="25" customFormat="1" ht="11.4" customHeight="1" thickBot="1" x14ac:dyDescent="0.35">
      <c r="A12" s="37"/>
      <c r="B12" s="45"/>
      <c r="C12" s="45"/>
      <c r="D12" s="45"/>
      <c r="E12" s="45"/>
      <c r="F12" s="45"/>
      <c r="G12" s="45"/>
      <c r="H12" s="45"/>
      <c r="I12" s="45"/>
      <c r="J12" s="238"/>
      <c r="K12" s="238"/>
      <c r="L12" s="238"/>
      <c r="M12" s="238"/>
      <c r="N12" s="238"/>
      <c r="O12" s="239"/>
    </row>
    <row r="13" spans="1:22" s="25" customFormat="1" ht="10.199999999999999" customHeight="1" x14ac:dyDescent="0.3">
      <c r="A13" s="36"/>
      <c r="B13" s="45"/>
      <c r="C13" s="45"/>
      <c r="D13" s="210" t="str">
        <f>VLOOKUP("H40",tblTranslation[],LangFieldID,FALSE)</f>
        <v>Formato para todos los campos "fecha" y "hora" (*)</v>
      </c>
      <c r="E13" s="211"/>
      <c r="F13" s="211"/>
      <c r="G13" s="211"/>
      <c r="H13" s="212"/>
      <c r="I13" s="51"/>
      <c r="J13" s="238"/>
      <c r="K13" s="238"/>
      <c r="L13" s="238"/>
      <c r="M13" s="238"/>
      <c r="N13" s="238"/>
      <c r="O13" s="239"/>
    </row>
    <row r="14" spans="1:22" s="25" customFormat="1" ht="10.199999999999999" customHeight="1" x14ac:dyDescent="0.3">
      <c r="A14" s="37"/>
      <c r="B14" s="45"/>
      <c r="C14" s="45"/>
      <c r="D14" s="213" t="str">
        <f>VLOOKUP("H41",tblTranslation[],LangFieldID,FALSE)</f>
        <v>Formato (por defecto):</v>
      </c>
      <c r="E14" s="214"/>
      <c r="F14" s="214"/>
      <c r="G14" s="72" t="s">
        <v>765</v>
      </c>
      <c r="H14" s="75" t="s">
        <v>776</v>
      </c>
      <c r="I14" s="51"/>
      <c r="J14" s="238"/>
      <c r="K14" s="238"/>
      <c r="L14" s="238"/>
      <c r="M14" s="238"/>
      <c r="N14" s="238"/>
      <c r="O14" s="239"/>
    </row>
    <row r="15" spans="1:22" s="25" customFormat="1" ht="10.199999999999999" x14ac:dyDescent="0.3">
      <c r="A15" s="37"/>
      <c r="B15" s="45"/>
      <c r="C15" s="45"/>
      <c r="D15" s="222" t="str">
        <f>VLOOKUP("H42",tblTranslation[],LangFieldID,FALSE)</f>
        <v>Ejemplo (dependiente del OS):</v>
      </c>
      <c r="E15" s="223"/>
      <c r="F15" s="223"/>
      <c r="G15" s="73">
        <f ca="1">TODAY()</f>
        <v>45751</v>
      </c>
      <c r="H15" s="76">
        <f ca="1">NOW()</f>
        <v>45751.453241203701</v>
      </c>
      <c r="I15" s="51"/>
      <c r="J15" s="238"/>
      <c r="K15" s="238"/>
      <c r="L15" s="238"/>
      <c r="M15" s="238"/>
      <c r="N15" s="238"/>
      <c r="O15" s="239"/>
    </row>
    <row r="16" spans="1:22" s="25" customFormat="1" ht="12" x14ac:dyDescent="0.3">
      <c r="A16" s="37"/>
      <c r="B16" s="45"/>
      <c r="C16" s="45"/>
      <c r="D16" s="213" t="str">
        <f>VLOOKUP("H43",tblTranslation[],LangFieldID,FALSE)</f>
        <v>Introducir "fechas" (dependiente del OS) como:</v>
      </c>
      <c r="E16" s="214"/>
      <c r="F16" s="214"/>
      <c r="G16" s="74">
        <f ca="1">TODAY()</f>
        <v>45751</v>
      </c>
      <c r="H16" s="77">
        <f ca="1">NOW()</f>
        <v>45751.453241203701</v>
      </c>
      <c r="I16" s="51"/>
      <c r="J16" s="238"/>
      <c r="K16" s="238"/>
      <c r="L16" s="238"/>
      <c r="M16" s="238"/>
      <c r="N16" s="238"/>
      <c r="O16" s="239"/>
    </row>
    <row r="17" spans="1:22" s="25" customFormat="1" ht="10.8" thickBot="1" x14ac:dyDescent="0.35">
      <c r="A17" s="37"/>
      <c r="B17" s="45"/>
      <c r="C17" s="45"/>
      <c r="D17" s="70"/>
      <c r="E17" s="71"/>
      <c r="F17" s="71"/>
      <c r="G17" s="68"/>
      <c r="H17" s="69"/>
      <c r="I17" s="51"/>
      <c r="J17" s="238"/>
      <c r="K17" s="238"/>
      <c r="L17" s="238"/>
      <c r="M17" s="238"/>
      <c r="N17" s="238"/>
      <c r="O17" s="239"/>
    </row>
    <row r="18" spans="1:22" s="25" customFormat="1" ht="10.199999999999999" x14ac:dyDescent="0.3">
      <c r="A18" s="38"/>
      <c r="B18" s="32"/>
      <c r="C18" s="32"/>
      <c r="D18" s="32"/>
      <c r="E18" s="32"/>
      <c r="F18" s="32"/>
      <c r="G18" s="32"/>
      <c r="H18" s="32"/>
      <c r="I18" s="32"/>
      <c r="J18" s="32"/>
      <c r="K18" s="32"/>
      <c r="L18" s="32"/>
      <c r="M18" s="32"/>
      <c r="N18" s="32"/>
      <c r="O18" s="39"/>
    </row>
    <row r="19" spans="1:22" s="1" customFormat="1" x14ac:dyDescent="0.3">
      <c r="A19" s="224" t="str">
        <f>VLOOKUP("T03",tblTranslation[],LangFieldID,FALSE) &amp;": "&amp; VLOOKUP("T03",tblTranslation[],LangNameID,FALSE)</f>
        <v>CP24: Puertos autorizados para 1) el desembarque/transbordo de EBFT y 2) la entrada de buques extranjeros a los puertos de la CPC (información detallada)</v>
      </c>
      <c r="B19" s="225"/>
      <c r="C19" s="225"/>
      <c r="D19" s="225"/>
      <c r="E19" s="225"/>
      <c r="F19" s="225"/>
      <c r="G19" s="225"/>
      <c r="H19" s="225"/>
      <c r="I19" s="226"/>
      <c r="J19" s="59"/>
      <c r="K19" s="4"/>
      <c r="L19" s="4"/>
      <c r="M19" s="4"/>
      <c r="N19" s="4"/>
      <c r="O19" s="4"/>
      <c r="P19" s="4"/>
      <c r="Q19" s="4"/>
      <c r="R19" s="4"/>
      <c r="S19" s="4"/>
      <c r="T19" s="4"/>
      <c r="U19" s="4"/>
      <c r="V19" s="7"/>
    </row>
    <row r="20" spans="1:22" s="1" customFormat="1" ht="10.199999999999999" customHeight="1" x14ac:dyDescent="0.3">
      <c r="A20" s="209" t="str">
        <f>VLOOKUP("D10",tblTranslation[],LangFieldID,FALSE)</f>
        <v>Identificación del puerto</v>
      </c>
      <c r="B20" s="209"/>
      <c r="C20" s="209"/>
      <c r="D20" s="209"/>
      <c r="E20" s="209"/>
      <c r="F20" s="204" t="str">
        <f>VLOOKUP("D20",tblTranslation[],LangFieldID,FALSE)</f>
        <v>Autorización E-BFT</v>
      </c>
      <c r="G20" s="204"/>
      <c r="H20" s="204"/>
      <c r="I20" s="204"/>
      <c r="J20" s="204"/>
      <c r="K20" s="202" t="str">
        <f>VLOOKUP("D30",tblTranslation[],LangFieldID,FALSE)</f>
        <v>Autorización de desembarque de SWO-MED</v>
      </c>
      <c r="L20" s="202"/>
      <c r="M20" s="202"/>
      <c r="N20" s="203"/>
      <c r="O20" s="194" t="str">
        <f>VLOOKUP("D40",tblTranslation[],LangFieldID,FALSE)</f>
        <v>Autorización de buques extranjeros</v>
      </c>
      <c r="P20" s="195"/>
      <c r="Q20" s="195"/>
      <c r="R20" s="195"/>
      <c r="S20" s="195"/>
      <c r="T20" s="195"/>
      <c r="U20" s="196"/>
    </row>
    <row r="21" spans="1:22" s="99" customFormat="1" ht="10.95" customHeight="1" x14ac:dyDescent="0.3">
      <c r="A21" s="199" t="str">
        <f>VLOOKUP(A24,tblTranslation[],LangFieldID,FALSE)</f>
        <v>Nombre del puerto (Latín)</v>
      </c>
      <c r="B21" s="200" t="str">
        <f>VLOOKUP(B24,tblTranslation[],LangFieldID,FALSE)</f>
        <v>País (cód)</v>
      </c>
      <c r="C21" s="201" t="str">
        <f>VLOOKUP(C24,tblTranslation[],LangFieldID,FALSE)</f>
        <v>Código de puerto</v>
      </c>
      <c r="D21" s="208" t="str">
        <f>VLOOKUP("D11",tblTranslation[],LangFieldID,FALSE)</f>
        <v>Posición geográfica</v>
      </c>
      <c r="E21" s="208"/>
      <c r="F21" s="205" t="str">
        <f>VLOOKUP("D21",tblTranslation[],LangFieldID,FALSE)</f>
        <v>Periodo de autorización *</v>
      </c>
      <c r="G21" s="206"/>
      <c r="H21" s="205" t="str">
        <f>VLOOKUP("D22",tblTranslation[],LangFieldID,FALSE)</f>
        <v>Detalles E-BFT</v>
      </c>
      <c r="I21" s="207"/>
      <c r="J21" s="206"/>
      <c r="K21" s="202" t="str">
        <f>VLOOKUP("D31",tblTranslation[],LangFieldID,FALSE)</f>
        <v>Periodo de autorización *</v>
      </c>
      <c r="L21" s="203"/>
      <c r="M21" s="221" t="str">
        <f>VLOOKUP("D32",tblTranslation[],LangFieldID,FALSE)</f>
        <v>Detalles SWO</v>
      </c>
      <c r="N21" s="203"/>
      <c r="O21" s="194" t="str">
        <f>VLOOKUP("D41",tblTranslation[],LangFieldID,FALSE)</f>
        <v>Periodo de autorización *</v>
      </c>
      <c r="P21" s="196"/>
      <c r="Q21" s="194" t="str">
        <f>VLOOKUP("D42",tblTranslation[],LangFieldID,FALSE)</f>
        <v>Puntos de contacto para buques pesqueros extranjeros</v>
      </c>
      <c r="R21" s="195"/>
      <c r="S21" s="195"/>
      <c r="T21" s="195"/>
      <c r="U21" s="196"/>
    </row>
    <row r="22" spans="1:22" s="1" customFormat="1" ht="20.399999999999999" x14ac:dyDescent="0.3">
      <c r="A22" s="199"/>
      <c r="B22" s="200"/>
      <c r="C22" s="201"/>
      <c r="D22" s="67" t="str">
        <f>VLOOKUP(D24,tblTranslation[],LangFieldID,FALSE)</f>
        <v>Latitud (±dd.dddd)</v>
      </c>
      <c r="E22" s="67" t="str">
        <f>VLOOKUP(E24,tblTranslation[],LangFieldID,FALSE)</f>
        <v>Longitud (±dd.dddd)</v>
      </c>
      <c r="F22" s="52" t="str">
        <f>VLOOKUP(F24,tblTranslation[],LangFieldID,FALSE)</f>
        <v>Desde (fecha)</v>
      </c>
      <c r="G22" s="53" t="str">
        <f>VLOOKUP(G24,tblTranslation[],LangFieldID,FALSE)</f>
        <v>Hasta (fecha)</v>
      </c>
      <c r="H22" s="53" t="str">
        <f>VLOOKUP(H24,tblTranslation[],LangFieldID,FALSE)</f>
        <v>Horas permitidas *</v>
      </c>
      <c r="I22" s="54" t="str">
        <f>VLOOKUP(I24,tblTranslation[],LangFieldID,FALSE)</f>
        <v>Lugares permitidos</v>
      </c>
      <c r="J22" s="98" t="str">
        <f>VLOOKUP(J24,tblTranslation[],LangFieldID,FALSE)</f>
        <v>Tipo de autorización</v>
      </c>
      <c r="K22" s="55" t="str">
        <f>VLOOKUP(K24,tblTranslation[],LangFieldID,FALSE)</f>
        <v>Desde (fecha)</v>
      </c>
      <c r="L22" s="56" t="str">
        <f>VLOOKUP(L24,tblTranslation[],LangFieldID,FALSE)</f>
        <v>Hasta (fecha)</v>
      </c>
      <c r="M22" s="56" t="str">
        <f>VLOOKUP(M24,tblTranslation[],LangFieldID,FALSE)</f>
        <v>Horas permitidas *</v>
      </c>
      <c r="N22" s="56" t="str">
        <f>VLOOKUP(N24,tblTranslation[],LangFieldID,FALSE)</f>
        <v>Lugares permitidos</v>
      </c>
      <c r="O22" s="57" t="str">
        <f>VLOOKUP(O24,tblTranslation[],LangFieldID,FALSE)</f>
        <v>Desde (fecha)</v>
      </c>
      <c r="P22" s="58" t="str">
        <f>VLOOKUP(P24,tblTranslation[],LangFieldID,FALSE)</f>
        <v>Hasta (fecha)</v>
      </c>
      <c r="Q22" s="58" t="str">
        <f>VLOOKUP(Q24,tblTranslation[],LangFieldID,FALSE)</f>
        <v>Nombre punto de contacto</v>
      </c>
      <c r="R22" s="58" t="str">
        <f>VLOOKUP(R24,tblTranslation[],LangFieldID,FALSE)</f>
        <v>Email</v>
      </c>
      <c r="S22" s="58" t="str">
        <f>VLOOKUP(S24,tblTranslation[],LangFieldID,FALSE)</f>
        <v>Teléfono</v>
      </c>
      <c r="T22" s="58" t="str">
        <f>VLOOKUP(T24,tblTranslation[],LangFieldID,FALSE)</f>
        <v>Notificación requerida 
(horas de antelación)</v>
      </c>
      <c r="U22" s="58" t="str">
        <f>VLOOKUP(U24,tblTranslation[],LangFieldID,FALSE)</f>
        <v>Renovación (modo)</v>
      </c>
    </row>
    <row r="23" spans="1:22" s="161" customFormat="1" ht="10.95" customHeight="1" x14ac:dyDescent="0.3">
      <c r="A23" s="8" t="str">
        <f>REPT("+",23)</f>
        <v>+++++++++++++++++++++++</v>
      </c>
      <c r="B23" s="8" t="str">
        <f>REPT("+",10)</f>
        <v>++++++++++</v>
      </c>
      <c r="C23" s="8" t="str">
        <f>REPT("+",10)</f>
        <v>++++++++++</v>
      </c>
      <c r="D23" s="8" t="str">
        <f>REPT("+",10)</f>
        <v>++++++++++</v>
      </c>
      <c r="E23" s="8" t="str">
        <f>REPT("+",10)</f>
        <v>++++++++++</v>
      </c>
      <c r="F23" s="8" t="str">
        <f>REPT("+",12)</f>
        <v>++++++++++++</v>
      </c>
      <c r="G23" s="8" t="str">
        <f>REPT("+",12)</f>
        <v>++++++++++++</v>
      </c>
      <c r="H23" s="8" t="str">
        <f>REPT("+",12)</f>
        <v>++++++++++++</v>
      </c>
      <c r="I23" s="8" t="str">
        <f>REPT("+",15)</f>
        <v>+++++++++++++++</v>
      </c>
      <c r="J23" s="8" t="str">
        <f>REPT("+",10)</f>
        <v>++++++++++</v>
      </c>
      <c r="K23" s="8" t="str">
        <f>REPT("+",12)</f>
        <v>++++++++++++</v>
      </c>
      <c r="L23" s="8" t="str">
        <f>REPT("+",12)</f>
        <v>++++++++++++</v>
      </c>
      <c r="M23" s="8" t="str">
        <f>REPT("+",15)</f>
        <v>+++++++++++++++</v>
      </c>
      <c r="N23" s="8" t="str">
        <f>REPT("+",15)</f>
        <v>+++++++++++++++</v>
      </c>
      <c r="O23" s="8" t="str">
        <f>REPT("+",12)</f>
        <v>++++++++++++</v>
      </c>
      <c r="P23" s="8" t="str">
        <f>REPT("+",12)</f>
        <v>++++++++++++</v>
      </c>
      <c r="Q23" s="8" t="str">
        <f>REPT("+",15)</f>
        <v>+++++++++++++++</v>
      </c>
      <c r="R23" s="8" t="str">
        <f>REPT("+",15)</f>
        <v>+++++++++++++++</v>
      </c>
      <c r="S23" s="8" t="str">
        <f>REPT("+",15)</f>
        <v>+++++++++++++++</v>
      </c>
      <c r="T23" s="8" t="str">
        <f>REPT("+",15)</f>
        <v>+++++++++++++++</v>
      </c>
      <c r="U23" s="8" t="str">
        <f>REPT("+",10)</f>
        <v>++++++++++</v>
      </c>
    </row>
    <row r="24" spans="1:22" s="112" customFormat="1" ht="10.95" customHeight="1" x14ac:dyDescent="0.3">
      <c r="A24" s="100" t="s">
        <v>325</v>
      </c>
      <c r="B24" s="101" t="s">
        <v>326</v>
      </c>
      <c r="C24" s="101" t="s">
        <v>329</v>
      </c>
      <c r="D24" s="102" t="s">
        <v>327</v>
      </c>
      <c r="E24" s="103" t="s">
        <v>328</v>
      </c>
      <c r="F24" s="104" t="s">
        <v>379</v>
      </c>
      <c r="G24" s="104" t="s">
        <v>380</v>
      </c>
      <c r="H24" s="104" t="s">
        <v>372</v>
      </c>
      <c r="I24" s="104" t="s">
        <v>373</v>
      </c>
      <c r="J24" s="105" t="s">
        <v>374</v>
      </c>
      <c r="K24" s="106" t="s">
        <v>381</v>
      </c>
      <c r="L24" s="107" t="s">
        <v>382</v>
      </c>
      <c r="M24" s="107" t="s">
        <v>407</v>
      </c>
      <c r="N24" s="107" t="s">
        <v>404</v>
      </c>
      <c r="O24" s="108" t="s">
        <v>383</v>
      </c>
      <c r="P24" s="108" t="s">
        <v>384</v>
      </c>
      <c r="Q24" s="109" t="s">
        <v>375</v>
      </c>
      <c r="R24" s="110" t="s">
        <v>376</v>
      </c>
      <c r="S24" s="110" t="s">
        <v>377</v>
      </c>
      <c r="T24" s="111" t="s">
        <v>378</v>
      </c>
      <c r="U24" s="111" t="s">
        <v>881</v>
      </c>
    </row>
    <row r="25" spans="1:22" x14ac:dyDescent="0.3">
      <c r="A25" s="87"/>
      <c r="B25" s="87"/>
      <c r="C25" s="87"/>
      <c r="D25" s="88"/>
      <c r="E25" s="89"/>
      <c r="F25" s="90"/>
      <c r="G25" s="93"/>
      <c r="H25" s="87"/>
      <c r="I25" s="87"/>
      <c r="J25" s="91"/>
      <c r="K25" s="90"/>
      <c r="L25" s="93"/>
      <c r="M25" s="87"/>
      <c r="N25" s="92"/>
      <c r="O25" s="90"/>
      <c r="P25" s="93"/>
      <c r="Q25" s="87"/>
      <c r="R25" s="87"/>
      <c r="S25" s="87"/>
      <c r="T25" s="87"/>
      <c r="U25" s="5"/>
    </row>
    <row r="26" spans="1:22" x14ac:dyDescent="0.3">
      <c r="A26" s="87"/>
      <c r="B26" s="87"/>
      <c r="C26" s="87"/>
      <c r="D26" s="88"/>
      <c r="E26" s="89"/>
      <c r="F26" s="90"/>
      <c r="G26" s="93"/>
      <c r="H26" s="87"/>
      <c r="I26" s="87"/>
      <c r="J26" s="91"/>
      <c r="K26" s="93"/>
      <c r="L26" s="93"/>
      <c r="M26" s="87"/>
      <c r="N26" s="92"/>
      <c r="O26" s="90"/>
      <c r="P26" s="93"/>
      <c r="Q26" s="87"/>
      <c r="R26" s="87"/>
      <c r="S26" s="87"/>
      <c r="T26" s="87"/>
      <c r="U26" s="5"/>
    </row>
    <row r="27" spans="1:22" x14ac:dyDescent="0.3">
      <c r="A27" s="87"/>
      <c r="B27" s="87"/>
      <c r="C27" s="87"/>
      <c r="D27" s="88"/>
      <c r="E27" s="89"/>
      <c r="F27" s="90"/>
      <c r="G27" s="93"/>
      <c r="H27" s="87"/>
      <c r="I27" s="87"/>
      <c r="J27" s="91"/>
      <c r="K27" s="93"/>
      <c r="L27" s="93"/>
      <c r="M27" s="87"/>
      <c r="N27" s="92"/>
      <c r="O27" s="90"/>
      <c r="P27" s="93"/>
      <c r="Q27" s="87"/>
      <c r="R27" s="87"/>
      <c r="S27" s="87"/>
      <c r="T27" s="87"/>
      <c r="U27" s="5"/>
    </row>
    <row r="28" spans="1:22" x14ac:dyDescent="0.3">
      <c r="A28" s="87"/>
      <c r="B28" s="87"/>
      <c r="C28" s="87"/>
      <c r="D28" s="88"/>
      <c r="E28" s="89"/>
      <c r="F28" s="90"/>
      <c r="G28" s="93"/>
      <c r="H28" s="87"/>
      <c r="I28" s="87"/>
      <c r="J28" s="91"/>
      <c r="K28" s="93"/>
      <c r="L28" s="93"/>
      <c r="M28" s="87"/>
      <c r="N28" s="92"/>
      <c r="O28" s="90"/>
      <c r="P28" s="93"/>
      <c r="Q28" s="87"/>
      <c r="R28" s="87"/>
      <c r="S28" s="87"/>
      <c r="T28" s="87"/>
      <c r="U28" s="5"/>
    </row>
    <row r="29" spans="1:22" x14ac:dyDescent="0.3">
      <c r="A29" s="87"/>
      <c r="B29" s="87"/>
      <c r="C29" s="87"/>
      <c r="D29" s="88"/>
      <c r="E29" s="89"/>
      <c r="F29" s="90"/>
      <c r="G29" s="93"/>
      <c r="H29" s="87"/>
      <c r="I29" s="87"/>
      <c r="J29" s="91"/>
      <c r="K29" s="93"/>
      <c r="L29" s="93"/>
      <c r="M29" s="87"/>
      <c r="N29" s="92"/>
      <c r="O29" s="90"/>
      <c r="P29" s="93"/>
      <c r="Q29" s="87"/>
      <c r="R29" s="87"/>
      <c r="S29" s="87"/>
      <c r="T29" s="87"/>
      <c r="U29" s="5"/>
    </row>
    <row r="30" spans="1:22" x14ac:dyDescent="0.3">
      <c r="A30" s="87"/>
      <c r="B30" s="87"/>
      <c r="C30" s="87"/>
      <c r="D30" s="88"/>
      <c r="E30" s="89"/>
      <c r="F30" s="90"/>
      <c r="G30" s="93"/>
      <c r="H30" s="87"/>
      <c r="I30" s="87"/>
      <c r="J30" s="91"/>
      <c r="K30" s="93"/>
      <c r="L30" s="93"/>
      <c r="M30" s="87"/>
      <c r="N30" s="92"/>
      <c r="O30" s="90"/>
      <c r="P30" s="93"/>
      <c r="Q30" s="87"/>
      <c r="R30" s="87"/>
      <c r="S30" s="87"/>
      <c r="T30" s="87"/>
      <c r="U30" s="5"/>
    </row>
    <row r="31" spans="1:22" x14ac:dyDescent="0.3">
      <c r="A31" s="87"/>
      <c r="B31" s="87"/>
      <c r="C31" s="87"/>
      <c r="D31" s="88"/>
      <c r="E31" s="89"/>
      <c r="F31" s="90"/>
      <c r="G31" s="93"/>
      <c r="H31" s="87"/>
      <c r="I31" s="87"/>
      <c r="J31" s="91"/>
      <c r="K31" s="93"/>
      <c r="L31" s="93"/>
      <c r="M31" s="87"/>
      <c r="N31" s="92"/>
      <c r="O31" s="90"/>
      <c r="P31" s="93"/>
      <c r="Q31" s="87"/>
      <c r="R31" s="87"/>
      <c r="S31" s="87"/>
      <c r="T31" s="87"/>
      <c r="U31" s="5"/>
    </row>
    <row r="32" spans="1:22" x14ac:dyDescent="0.3">
      <c r="A32" s="87"/>
      <c r="B32" s="87"/>
      <c r="C32" s="87"/>
      <c r="D32" s="88"/>
      <c r="E32" s="89"/>
      <c r="F32" s="90"/>
      <c r="G32" s="93"/>
      <c r="H32" s="87"/>
      <c r="I32" s="87"/>
      <c r="J32" s="91"/>
      <c r="K32" s="93"/>
      <c r="L32" s="93"/>
      <c r="M32" s="87"/>
      <c r="N32" s="92"/>
      <c r="O32" s="90"/>
      <c r="P32" s="93"/>
      <c r="Q32" s="87"/>
      <c r="R32" s="87"/>
      <c r="S32" s="87"/>
      <c r="T32" s="87"/>
      <c r="U32" s="5"/>
    </row>
    <row r="33" spans="1:21" x14ac:dyDescent="0.3">
      <c r="A33" s="87"/>
      <c r="B33" s="87"/>
      <c r="C33" s="87"/>
      <c r="D33" s="88"/>
      <c r="E33" s="89"/>
      <c r="F33" s="90"/>
      <c r="G33" s="93"/>
      <c r="H33" s="87"/>
      <c r="I33" s="87"/>
      <c r="J33" s="91"/>
      <c r="K33" s="93"/>
      <c r="L33" s="93"/>
      <c r="M33" s="87"/>
      <c r="N33" s="92"/>
      <c r="O33" s="90"/>
      <c r="P33" s="93"/>
      <c r="Q33" s="87"/>
      <c r="R33" s="87"/>
      <c r="S33" s="87"/>
      <c r="T33" s="87"/>
      <c r="U33" s="5"/>
    </row>
    <row r="34" spans="1:21" x14ac:dyDescent="0.3">
      <c r="A34" s="87"/>
      <c r="B34" s="87"/>
      <c r="C34" s="87"/>
      <c r="D34" s="88"/>
      <c r="E34" s="89"/>
      <c r="F34" s="90"/>
      <c r="G34" s="93"/>
      <c r="H34" s="87"/>
      <c r="I34" s="87"/>
      <c r="J34" s="91"/>
      <c r="K34" s="93"/>
      <c r="L34" s="93"/>
      <c r="M34" s="87"/>
      <c r="N34" s="92"/>
      <c r="O34" s="90"/>
      <c r="P34" s="93"/>
      <c r="Q34" s="87"/>
      <c r="R34" s="87"/>
      <c r="S34" s="87"/>
      <c r="T34" s="87"/>
      <c r="U34" s="5"/>
    </row>
    <row r="35" spans="1:21" x14ac:dyDescent="0.3">
      <c r="A35" s="87"/>
      <c r="B35" s="87"/>
      <c r="C35" s="87"/>
      <c r="D35" s="88"/>
      <c r="E35" s="89"/>
      <c r="F35" s="90"/>
      <c r="G35" s="93"/>
      <c r="H35" s="87"/>
      <c r="I35" s="87"/>
      <c r="J35" s="91"/>
      <c r="K35" s="93"/>
      <c r="L35" s="93"/>
      <c r="M35" s="87"/>
      <c r="N35" s="92"/>
      <c r="O35" s="90"/>
      <c r="P35" s="93"/>
      <c r="Q35" s="87"/>
      <c r="R35" s="87"/>
      <c r="S35" s="87"/>
      <c r="T35" s="87"/>
      <c r="U35" s="5"/>
    </row>
    <row r="36" spans="1:21" x14ac:dyDescent="0.3">
      <c r="A36" s="87"/>
      <c r="B36" s="87"/>
      <c r="C36" s="87"/>
      <c r="D36" s="88"/>
      <c r="E36" s="89"/>
      <c r="F36" s="90"/>
      <c r="G36" s="93"/>
      <c r="H36" s="87"/>
      <c r="I36" s="87"/>
      <c r="J36" s="91"/>
      <c r="K36" s="93"/>
      <c r="L36" s="93"/>
      <c r="M36" s="87"/>
      <c r="N36" s="92"/>
      <c r="O36" s="90"/>
      <c r="P36" s="93"/>
      <c r="Q36" s="87"/>
      <c r="R36" s="87"/>
      <c r="S36" s="87"/>
      <c r="T36" s="87"/>
      <c r="U36" s="5"/>
    </row>
    <row r="37" spans="1:21" x14ac:dyDescent="0.3">
      <c r="A37" s="87"/>
      <c r="B37" s="87"/>
      <c r="C37" s="87"/>
      <c r="D37" s="88"/>
      <c r="E37" s="89"/>
      <c r="F37" s="90"/>
      <c r="G37" s="93"/>
      <c r="H37" s="87"/>
      <c r="I37" s="87"/>
      <c r="J37" s="91"/>
      <c r="K37" s="93"/>
      <c r="L37" s="93"/>
      <c r="M37" s="87"/>
      <c r="N37" s="92"/>
      <c r="O37" s="90"/>
      <c r="P37" s="93"/>
      <c r="Q37" s="87"/>
      <c r="R37" s="87"/>
      <c r="S37" s="87"/>
      <c r="T37" s="87"/>
      <c r="U37" s="5"/>
    </row>
    <row r="38" spans="1:21" x14ac:dyDescent="0.3">
      <c r="A38" s="87"/>
      <c r="B38" s="87"/>
      <c r="C38" s="87"/>
      <c r="D38" s="88"/>
      <c r="E38" s="89"/>
      <c r="F38" s="90"/>
      <c r="G38" s="93"/>
      <c r="H38" s="87"/>
      <c r="I38" s="87"/>
      <c r="J38" s="91"/>
      <c r="K38" s="94"/>
      <c r="L38" s="94"/>
      <c r="M38" s="95"/>
      <c r="N38" s="96"/>
      <c r="O38" s="97"/>
      <c r="P38" s="94"/>
      <c r="Q38" s="95"/>
      <c r="R38" s="95"/>
      <c r="S38" s="95"/>
      <c r="T38" s="95"/>
      <c r="U38" s="9"/>
    </row>
    <row r="41" spans="1:21" x14ac:dyDescent="0.3">
      <c r="H41" s="3"/>
    </row>
  </sheetData>
  <sheetProtection algorithmName="SHA-512" hashValue="Z3wldXdZI/nO0IEMVTSRaW6c5xEhAXf1rt85VqEdY5WW53SHWNPqiyUhD7cUnhXJuxjRj++TOPQZIZxFYQJRzg==" saltValue="Uv37mPfMqUvhpFCD9HC9Ug==" spinCount="100000" sheet="1" scenarios="1" formatCells="0" formatRows="0" insertRows="0" deleteRows="0" autoFilter="0"/>
  <mergeCells count="39">
    <mergeCell ref="B11:C11"/>
    <mergeCell ref="J11:O17"/>
    <mergeCell ref="O5:O7"/>
    <mergeCell ref="B6:E6"/>
    <mergeCell ref="J6:K6"/>
    <mergeCell ref="L6:M6"/>
    <mergeCell ref="B7:E7"/>
    <mergeCell ref="J4:N4"/>
    <mergeCell ref="B1:M1"/>
    <mergeCell ref="B2:M2"/>
    <mergeCell ref="M21:N21"/>
    <mergeCell ref="K20:N20"/>
    <mergeCell ref="D15:F15"/>
    <mergeCell ref="D16:F16"/>
    <mergeCell ref="A19:I19"/>
    <mergeCell ref="B5:D5"/>
    <mergeCell ref="G5:H5"/>
    <mergeCell ref="J5:K5"/>
    <mergeCell ref="L5:M5"/>
    <mergeCell ref="J8:L8"/>
    <mergeCell ref="J9:N9"/>
    <mergeCell ref="A10:E10"/>
    <mergeCell ref="J10:K10"/>
    <mergeCell ref="O20:U20"/>
    <mergeCell ref="Q21:U21"/>
    <mergeCell ref="O21:P21"/>
    <mergeCell ref="A1:A2"/>
    <mergeCell ref="A21:A22"/>
    <mergeCell ref="B21:B22"/>
    <mergeCell ref="C21:C22"/>
    <mergeCell ref="K21:L21"/>
    <mergeCell ref="F20:J20"/>
    <mergeCell ref="F21:G21"/>
    <mergeCell ref="H21:J21"/>
    <mergeCell ref="D21:E21"/>
    <mergeCell ref="A20:E20"/>
    <mergeCell ref="D13:H13"/>
    <mergeCell ref="D14:F14"/>
    <mergeCell ref="A4:H4"/>
  </mergeCells>
  <dataValidations count="8">
    <dataValidation type="list" allowBlank="1" showInputMessage="1" showErrorMessage="1" sqref="O2" xr:uid="{00000000-0002-0000-0000-000000000000}">
      <formula1>"ENG,FRA,ESP"</formula1>
    </dataValidation>
    <dataValidation type="list" allowBlank="1" showInputMessage="1" showErrorMessage="1" sqref="B11:C11" xr:uid="{00000000-0002-0000-0000-000001000000}">
      <formula1>FlagName</formula1>
    </dataValidation>
    <dataValidation type="decimal" allowBlank="1" showErrorMessage="1" error="Incorrect format, please use degrees and decimals of degree" promptTitle="Longitude" prompt="In degrees and decimals of degree." sqref="E25:E38" xr:uid="{00000000-0002-0000-0000-000003000000}">
      <formula1>-179.9999</formula1>
      <formula2>179.9999</formula2>
    </dataValidation>
    <dataValidation type="date" operator="greaterThan" allowBlank="1" showInputMessage="1" showErrorMessage="1" error="Please use a Date format" sqref="F25:G38 K25:L38 O25:P38" xr:uid="{00000000-0002-0000-0000-000004000000}">
      <formula1>41639</formula1>
    </dataValidation>
    <dataValidation type="list" allowBlank="1" showInputMessage="1" showErrorMessage="1" sqref="J25:J38" xr:uid="{00000000-0002-0000-0000-000005000000}">
      <formula1>PortAuthTypeID</formula1>
    </dataValidation>
    <dataValidation type="decimal" allowBlank="1" showInputMessage="1" showErrorMessage="1" error="Incorrect format, please use degrees and decimals of degree" sqref="D25:D38" xr:uid="{D4DD15A0-8515-4818-B5BD-6C9552E540AD}">
      <formula1>-89.9999</formula1>
      <formula2>89.9999</formula2>
    </dataValidation>
    <dataValidation type="list" allowBlank="1" showInputMessage="1" showErrorMessage="1" sqref="B25:B38" xr:uid="{FDE66146-1138-4D1A-9185-22DCAB9BA49B}">
      <formula1>FlagCode</formula1>
    </dataValidation>
    <dataValidation type="list" allowBlank="1" showInputMessage="1" showErrorMessage="1" sqref="U25:U38" xr:uid="{081C47D5-0CB2-45BB-96F2-DD14956DEF3F}">
      <formula1>RModeCod</formula1>
    </dataValidation>
  </dataValidations>
  <hyperlinks>
    <hyperlink ref="A11" location="FlagName" display="FlagName" xr:uid="{CBCA8F2D-4834-41A1-836F-25A3B63FEEEA}"/>
    <hyperlink ref="D22" location="fmtLatitude" display="fmtLatitude" xr:uid="{880C0102-C0F2-45A5-8B5C-0E82EC0F3D32}"/>
    <hyperlink ref="E22" location="fmtLongitude" display="fmtLongitude" xr:uid="{3AEA3C94-0029-43BE-8C20-97C33CE10350}"/>
    <hyperlink ref="B21:B22" location="FlagCode" display="FlagCode" xr:uid="{70A3E020-9516-4139-88B3-2E799CB4179E}"/>
    <hyperlink ref="J22" location="PortAuthTypeID" display="PortAuthTypeID" xr:uid="{B887BD67-1A25-40B6-85E5-C0248B324382}"/>
  </hyperlinks>
  <pageMargins left="0.7" right="0.7" top="0.75" bottom="0.75" header="0.3" footer="0.3"/>
  <pageSetup paperSize="9"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R176"/>
  <sheetViews>
    <sheetView zoomScale="90" zoomScaleNormal="90" workbookViewId="0">
      <selection activeCell="A3" sqref="A3:A176"/>
    </sheetView>
  </sheetViews>
  <sheetFormatPr defaultColWidth="8.88671875" defaultRowHeight="12" x14ac:dyDescent="0.25"/>
  <cols>
    <col min="1" max="1" width="19.88671875" style="60" bestFit="1" customWidth="1"/>
    <col min="2" max="2" width="6.88671875" style="60" bestFit="1" customWidth="1"/>
    <col min="3" max="3" width="5.33203125" style="60" bestFit="1" customWidth="1"/>
    <col min="4" max="4" width="7.88671875" style="60" bestFit="1" customWidth="1"/>
    <col min="5" max="5" width="3.44140625" style="60" customWidth="1"/>
    <col min="6" max="6" width="14.109375" style="60" bestFit="1" customWidth="1"/>
    <col min="7" max="7" width="30.6640625" style="60" bestFit="1" customWidth="1"/>
    <col min="8" max="8" width="28.88671875" style="60" customWidth="1"/>
    <col min="9" max="9" width="25.6640625" style="60" customWidth="1"/>
    <col min="10" max="10" width="28.88671875" style="60" customWidth="1"/>
    <col min="11" max="11" width="3.44140625" style="60" customWidth="1"/>
    <col min="12" max="12" width="11.109375" style="60" customWidth="1"/>
    <col min="13" max="14" width="8.88671875" style="60"/>
    <col min="15" max="15" width="79.109375" style="60" bestFit="1" customWidth="1"/>
    <col min="16" max="16384" width="8.88671875" style="60"/>
  </cols>
  <sheetData>
    <row r="1" spans="1:18" x14ac:dyDescent="0.25">
      <c r="A1" s="244" t="s">
        <v>530</v>
      </c>
      <c r="B1" s="244"/>
      <c r="C1" s="244"/>
      <c r="D1" s="244"/>
      <c r="F1" s="10" t="s">
        <v>618</v>
      </c>
      <c r="G1" s="10"/>
      <c r="H1" s="10"/>
      <c r="I1" s="10"/>
      <c r="L1" s="245" t="s">
        <v>731</v>
      </c>
      <c r="M1" s="245"/>
      <c r="N1" s="245"/>
    </row>
    <row r="2" spans="1:18" x14ac:dyDescent="0.25">
      <c r="A2" s="162" t="s">
        <v>29</v>
      </c>
      <c r="B2" s="163" t="s">
        <v>531</v>
      </c>
      <c r="C2" s="163" t="s">
        <v>31</v>
      </c>
      <c r="D2" s="164" t="s">
        <v>30</v>
      </c>
      <c r="F2" s="162" t="s">
        <v>31</v>
      </c>
      <c r="G2" s="164" t="s">
        <v>32</v>
      </c>
    </row>
    <row r="3" spans="1:18" x14ac:dyDescent="0.25">
      <c r="A3" s="165" t="s">
        <v>34</v>
      </c>
      <c r="B3" s="60" t="s">
        <v>33</v>
      </c>
      <c r="C3" s="166" t="s">
        <v>36</v>
      </c>
      <c r="D3" s="167" t="s">
        <v>35</v>
      </c>
      <c r="F3" s="165" t="s">
        <v>36</v>
      </c>
      <c r="G3" s="167" t="s">
        <v>37</v>
      </c>
      <c r="L3" s="61" t="s">
        <v>732</v>
      </c>
      <c r="M3" s="62" t="s">
        <v>733</v>
      </c>
      <c r="N3" s="62" t="s">
        <v>734</v>
      </c>
      <c r="O3" s="62" t="s">
        <v>32</v>
      </c>
      <c r="R3" s="166"/>
    </row>
    <row r="4" spans="1:18" x14ac:dyDescent="0.25">
      <c r="A4" s="165" t="s">
        <v>39</v>
      </c>
      <c r="B4" s="60" t="s">
        <v>38</v>
      </c>
      <c r="C4" s="166" t="s">
        <v>36</v>
      </c>
      <c r="D4" s="167" t="s">
        <v>40</v>
      </c>
      <c r="F4" s="165" t="s">
        <v>41</v>
      </c>
      <c r="G4" s="167" t="s">
        <v>42</v>
      </c>
      <c r="L4" s="63" t="s">
        <v>735</v>
      </c>
      <c r="M4" s="64" t="s">
        <v>736</v>
      </c>
      <c r="N4" s="65">
        <v>15.342779999999999</v>
      </c>
      <c r="O4" s="64" t="s">
        <v>737</v>
      </c>
      <c r="R4" s="166"/>
    </row>
    <row r="5" spans="1:18" x14ac:dyDescent="0.25">
      <c r="A5" s="165" t="s">
        <v>44</v>
      </c>
      <c r="B5" s="60" t="s">
        <v>43</v>
      </c>
      <c r="C5" s="166" t="s">
        <v>36</v>
      </c>
      <c r="D5" s="167" t="s">
        <v>45</v>
      </c>
      <c r="F5" s="171" t="s">
        <v>46</v>
      </c>
      <c r="G5" s="66" t="s">
        <v>47</v>
      </c>
      <c r="R5" s="166"/>
    </row>
    <row r="6" spans="1:18" x14ac:dyDescent="0.25">
      <c r="A6" s="165" t="s">
        <v>49</v>
      </c>
      <c r="B6" s="60" t="s">
        <v>48</v>
      </c>
      <c r="C6" s="166" t="s">
        <v>36</v>
      </c>
      <c r="D6" s="167" t="s">
        <v>50</v>
      </c>
      <c r="L6" s="61" t="s">
        <v>738</v>
      </c>
      <c r="M6" s="62" t="s">
        <v>733</v>
      </c>
      <c r="N6" s="62" t="s">
        <v>734</v>
      </c>
      <c r="O6" s="62" t="s">
        <v>32</v>
      </c>
      <c r="R6" s="166"/>
    </row>
    <row r="7" spans="1:18" x14ac:dyDescent="0.25">
      <c r="A7" s="165" t="s">
        <v>3</v>
      </c>
      <c r="B7" s="60" t="s">
        <v>51</v>
      </c>
      <c r="C7" s="166" t="s">
        <v>36</v>
      </c>
      <c r="D7" s="167" t="s">
        <v>52</v>
      </c>
      <c r="F7" s="10" t="s">
        <v>619</v>
      </c>
      <c r="L7" s="63" t="s">
        <v>739</v>
      </c>
      <c r="M7" s="64" t="s">
        <v>736</v>
      </c>
      <c r="N7" s="65">
        <v>-65.504170000000002</v>
      </c>
      <c r="O7" s="64" t="s">
        <v>740</v>
      </c>
      <c r="R7" s="166"/>
    </row>
    <row r="8" spans="1:18" x14ac:dyDescent="0.25">
      <c r="A8" s="165" t="s">
        <v>54</v>
      </c>
      <c r="B8" s="60" t="s">
        <v>53</v>
      </c>
      <c r="C8" s="166" t="s">
        <v>36</v>
      </c>
      <c r="D8" s="167" t="s">
        <v>55</v>
      </c>
      <c r="F8" s="162" t="s">
        <v>399</v>
      </c>
      <c r="G8" s="163" t="s">
        <v>400</v>
      </c>
      <c r="H8" s="163" t="s">
        <v>401</v>
      </c>
      <c r="I8" s="163" t="s">
        <v>402</v>
      </c>
      <c r="J8" s="164" t="s">
        <v>403</v>
      </c>
      <c r="R8" s="166"/>
    </row>
    <row r="9" spans="1:18" ht="21" x14ac:dyDescent="0.25">
      <c r="A9" s="165" t="s">
        <v>57</v>
      </c>
      <c r="B9" s="60" t="s">
        <v>56</v>
      </c>
      <c r="C9" s="166" t="s">
        <v>36</v>
      </c>
      <c r="D9" s="167" t="s">
        <v>58</v>
      </c>
      <c r="F9" s="165">
        <v>1</v>
      </c>
      <c r="G9" s="114" t="s">
        <v>332</v>
      </c>
      <c r="H9" s="172" t="s">
        <v>333</v>
      </c>
      <c r="I9" s="172" t="s">
        <v>396</v>
      </c>
      <c r="J9" s="173" t="s">
        <v>393</v>
      </c>
      <c r="R9" s="166"/>
    </row>
    <row r="10" spans="1:18" ht="21" x14ac:dyDescent="0.25">
      <c r="A10" s="165" t="s">
        <v>60</v>
      </c>
      <c r="B10" s="60" t="s">
        <v>59</v>
      </c>
      <c r="C10" s="166" t="s">
        <v>36</v>
      </c>
      <c r="D10" s="167" t="s">
        <v>61</v>
      </c>
      <c r="F10" s="165">
        <v>2</v>
      </c>
      <c r="G10" s="114" t="s">
        <v>334</v>
      </c>
      <c r="H10" s="172" t="s">
        <v>335</v>
      </c>
      <c r="I10" s="172" t="s">
        <v>397</v>
      </c>
      <c r="J10" s="173" t="s">
        <v>394</v>
      </c>
      <c r="R10" s="166"/>
    </row>
    <row r="11" spans="1:18" ht="31.2" x14ac:dyDescent="0.25">
      <c r="A11" s="165" t="s">
        <v>63</v>
      </c>
      <c r="B11" s="60" t="s">
        <v>62</v>
      </c>
      <c r="C11" s="166" t="s">
        <v>36</v>
      </c>
      <c r="D11" s="167" t="s">
        <v>64</v>
      </c>
      <c r="F11" s="171">
        <v>3</v>
      </c>
      <c r="G11" s="174" t="s">
        <v>336</v>
      </c>
      <c r="H11" s="175" t="s">
        <v>337</v>
      </c>
      <c r="I11" s="175" t="s">
        <v>398</v>
      </c>
      <c r="J11" s="176" t="s">
        <v>395</v>
      </c>
      <c r="R11" s="166"/>
    </row>
    <row r="12" spans="1:18" x14ac:dyDescent="0.25">
      <c r="A12" s="165" t="s">
        <v>235</v>
      </c>
      <c r="B12" s="60" t="s">
        <v>234</v>
      </c>
      <c r="C12" s="166" t="s">
        <v>36</v>
      </c>
      <c r="D12" s="167" t="s">
        <v>236</v>
      </c>
      <c r="G12" s="114"/>
      <c r="H12" s="172"/>
      <c r="I12" s="172"/>
      <c r="J12" s="172"/>
      <c r="R12" s="166"/>
    </row>
    <row r="13" spans="1:18" x14ac:dyDescent="0.25">
      <c r="A13" s="165" t="s">
        <v>4</v>
      </c>
      <c r="B13" s="60" t="s">
        <v>351</v>
      </c>
      <c r="C13" s="166" t="s">
        <v>36</v>
      </c>
      <c r="D13" s="167" t="s">
        <v>352</v>
      </c>
      <c r="F13" s="10" t="s">
        <v>880</v>
      </c>
      <c r="G13" s="10"/>
      <c r="R13" s="166"/>
    </row>
    <row r="14" spans="1:18" x14ac:dyDescent="0.25">
      <c r="A14" s="165" t="s">
        <v>232</v>
      </c>
      <c r="B14" s="60" t="s">
        <v>231</v>
      </c>
      <c r="C14" s="166" t="s">
        <v>36</v>
      </c>
      <c r="D14" s="167" t="s">
        <v>233</v>
      </c>
      <c r="F14" s="177" t="s">
        <v>873</v>
      </c>
      <c r="G14" s="178" t="s">
        <v>874</v>
      </c>
      <c r="H14" s="246" t="s">
        <v>32</v>
      </c>
      <c r="I14" s="247"/>
      <c r="R14" s="166"/>
    </row>
    <row r="15" spans="1:18" x14ac:dyDescent="0.25">
      <c r="A15" s="165" t="s">
        <v>408</v>
      </c>
      <c r="B15" s="60" t="s">
        <v>65</v>
      </c>
      <c r="C15" s="166" t="s">
        <v>36</v>
      </c>
      <c r="D15" s="167" t="s">
        <v>66</v>
      </c>
      <c r="F15" s="179" t="s">
        <v>875</v>
      </c>
      <c r="G15" s="180" t="s">
        <v>876</v>
      </c>
      <c r="H15" s="248" t="s">
        <v>886</v>
      </c>
      <c r="I15" s="249"/>
      <c r="R15" s="166"/>
    </row>
    <row r="16" spans="1:18" x14ac:dyDescent="0.25">
      <c r="A16" s="165" t="s">
        <v>975</v>
      </c>
      <c r="B16" s="60" t="s">
        <v>976</v>
      </c>
      <c r="C16" s="166" t="s">
        <v>36</v>
      </c>
      <c r="D16" s="167" t="s">
        <v>976</v>
      </c>
      <c r="F16" s="181" t="s">
        <v>877</v>
      </c>
      <c r="G16" s="182" t="s">
        <v>878</v>
      </c>
      <c r="H16" s="242" t="s">
        <v>879</v>
      </c>
      <c r="I16" s="243"/>
      <c r="R16" s="166"/>
    </row>
    <row r="17" spans="1:18" x14ac:dyDescent="0.25">
      <c r="A17" s="165" t="s">
        <v>532</v>
      </c>
      <c r="B17" s="60" t="s">
        <v>533</v>
      </c>
      <c r="C17" s="166" t="s">
        <v>36</v>
      </c>
      <c r="D17" s="167" t="s">
        <v>516</v>
      </c>
      <c r="R17" s="166"/>
    </row>
    <row r="18" spans="1:18" x14ac:dyDescent="0.25">
      <c r="A18" s="165" t="s">
        <v>534</v>
      </c>
      <c r="B18" s="60" t="s">
        <v>535</v>
      </c>
      <c r="C18" s="166" t="s">
        <v>36</v>
      </c>
      <c r="D18" s="167" t="s">
        <v>71</v>
      </c>
      <c r="R18" s="166"/>
    </row>
    <row r="19" spans="1:18" x14ac:dyDescent="0.25">
      <c r="A19" s="165" t="s">
        <v>536</v>
      </c>
      <c r="B19" s="60" t="s">
        <v>537</v>
      </c>
      <c r="C19" s="166" t="s">
        <v>36</v>
      </c>
      <c r="D19" s="167" t="s">
        <v>72</v>
      </c>
      <c r="R19" s="166"/>
    </row>
    <row r="20" spans="1:18" x14ac:dyDescent="0.25">
      <c r="A20" s="165" t="s">
        <v>538</v>
      </c>
      <c r="B20" s="60" t="s">
        <v>539</v>
      </c>
      <c r="C20" s="166" t="s">
        <v>36</v>
      </c>
      <c r="D20" s="167" t="s">
        <v>67</v>
      </c>
      <c r="R20" s="166"/>
    </row>
    <row r="21" spans="1:18" x14ac:dyDescent="0.25">
      <c r="A21" s="165" t="s">
        <v>540</v>
      </c>
      <c r="B21" s="60" t="s">
        <v>541</v>
      </c>
      <c r="C21" s="166" t="s">
        <v>36</v>
      </c>
      <c r="D21" s="167" t="s">
        <v>73</v>
      </c>
      <c r="R21" s="166"/>
    </row>
    <row r="22" spans="1:18" x14ac:dyDescent="0.25">
      <c r="A22" s="165" t="s">
        <v>542</v>
      </c>
      <c r="B22" s="60" t="s">
        <v>543</v>
      </c>
      <c r="C22" s="166" t="s">
        <v>36</v>
      </c>
      <c r="D22" s="167" t="s">
        <v>517</v>
      </c>
      <c r="R22" s="166"/>
    </row>
    <row r="23" spans="1:18" x14ac:dyDescent="0.25">
      <c r="A23" s="165" t="s">
        <v>544</v>
      </c>
      <c r="B23" s="60" t="s">
        <v>545</v>
      </c>
      <c r="C23" s="166" t="s">
        <v>36</v>
      </c>
      <c r="D23" s="167" t="s">
        <v>74</v>
      </c>
      <c r="R23" s="166"/>
    </row>
    <row r="24" spans="1:18" x14ac:dyDescent="0.25">
      <c r="A24" s="165" t="s">
        <v>546</v>
      </c>
      <c r="B24" s="60" t="s">
        <v>547</v>
      </c>
      <c r="C24" s="166" t="s">
        <v>36</v>
      </c>
      <c r="D24" s="167" t="s">
        <v>75</v>
      </c>
      <c r="R24" s="166"/>
    </row>
    <row r="25" spans="1:18" x14ac:dyDescent="0.25">
      <c r="A25" s="165" t="s">
        <v>548</v>
      </c>
      <c r="B25" s="60" t="s">
        <v>549</v>
      </c>
      <c r="C25" s="166" t="s">
        <v>36</v>
      </c>
      <c r="D25" s="167" t="s">
        <v>76</v>
      </c>
      <c r="R25" s="166"/>
    </row>
    <row r="26" spans="1:18" x14ac:dyDescent="0.25">
      <c r="A26" s="165" t="s">
        <v>550</v>
      </c>
      <c r="B26" s="60" t="s">
        <v>551</v>
      </c>
      <c r="C26" s="166" t="s">
        <v>36</v>
      </c>
      <c r="D26" s="167" t="s">
        <v>518</v>
      </c>
      <c r="R26" s="166"/>
    </row>
    <row r="27" spans="1:18" x14ac:dyDescent="0.25">
      <c r="A27" s="165" t="s">
        <v>552</v>
      </c>
      <c r="B27" s="60" t="s">
        <v>553</v>
      </c>
      <c r="C27" s="166" t="s">
        <v>36</v>
      </c>
      <c r="D27" s="167" t="s">
        <v>77</v>
      </c>
      <c r="R27" s="166"/>
    </row>
    <row r="28" spans="1:18" x14ac:dyDescent="0.25">
      <c r="A28" s="165" t="s">
        <v>554</v>
      </c>
      <c r="B28" s="60" t="s">
        <v>555</v>
      </c>
      <c r="C28" s="166" t="s">
        <v>36</v>
      </c>
      <c r="D28" s="167" t="s">
        <v>78</v>
      </c>
      <c r="R28" s="166"/>
    </row>
    <row r="29" spans="1:18" x14ac:dyDescent="0.25">
      <c r="A29" s="165" t="s">
        <v>556</v>
      </c>
      <c r="B29" s="60" t="s">
        <v>557</v>
      </c>
      <c r="C29" s="166" t="s">
        <v>36</v>
      </c>
      <c r="D29" s="167" t="s">
        <v>79</v>
      </c>
      <c r="R29" s="166"/>
    </row>
    <row r="30" spans="1:18" x14ac:dyDescent="0.25">
      <c r="A30" s="165" t="s">
        <v>558</v>
      </c>
      <c r="B30" s="60" t="s">
        <v>559</v>
      </c>
      <c r="C30" s="166" t="s">
        <v>36</v>
      </c>
      <c r="D30" s="167" t="s">
        <v>80</v>
      </c>
      <c r="R30" s="166"/>
    </row>
    <row r="31" spans="1:18" x14ac:dyDescent="0.25">
      <c r="A31" s="165" t="s">
        <v>560</v>
      </c>
      <c r="B31" s="60" t="s">
        <v>561</v>
      </c>
      <c r="C31" s="166" t="s">
        <v>36</v>
      </c>
      <c r="D31" s="167" t="s">
        <v>81</v>
      </c>
      <c r="R31" s="166"/>
    </row>
    <row r="32" spans="1:18" x14ac:dyDescent="0.25">
      <c r="A32" s="165" t="s">
        <v>562</v>
      </c>
      <c r="B32" s="60" t="s">
        <v>563</v>
      </c>
      <c r="C32" s="166" t="s">
        <v>36</v>
      </c>
      <c r="D32" s="167" t="s">
        <v>82</v>
      </c>
      <c r="R32" s="166"/>
    </row>
    <row r="33" spans="1:18" x14ac:dyDescent="0.25">
      <c r="A33" s="165" t="s">
        <v>564</v>
      </c>
      <c r="B33" s="60" t="s">
        <v>565</v>
      </c>
      <c r="C33" s="166" t="s">
        <v>36</v>
      </c>
      <c r="D33" s="167" t="s">
        <v>83</v>
      </c>
      <c r="R33" s="166"/>
    </row>
    <row r="34" spans="1:18" x14ac:dyDescent="0.25">
      <c r="A34" s="165" t="s">
        <v>566</v>
      </c>
      <c r="B34" s="60" t="s">
        <v>567</v>
      </c>
      <c r="C34" s="166" t="s">
        <v>36</v>
      </c>
      <c r="D34" s="167" t="s">
        <v>84</v>
      </c>
      <c r="R34" s="166"/>
    </row>
    <row r="35" spans="1:18" x14ac:dyDescent="0.25">
      <c r="A35" s="165" t="s">
        <v>568</v>
      </c>
      <c r="B35" s="60" t="s">
        <v>569</v>
      </c>
      <c r="C35" s="166" t="s">
        <v>36</v>
      </c>
      <c r="D35" s="167" t="s">
        <v>519</v>
      </c>
      <c r="R35" s="166"/>
    </row>
    <row r="36" spans="1:18" x14ac:dyDescent="0.25">
      <c r="A36" s="165" t="s">
        <v>570</v>
      </c>
      <c r="B36" s="60" t="s">
        <v>571</v>
      </c>
      <c r="C36" s="166" t="s">
        <v>36</v>
      </c>
      <c r="D36" s="167" t="s">
        <v>85</v>
      </c>
      <c r="R36" s="166"/>
    </row>
    <row r="37" spans="1:18" x14ac:dyDescent="0.25">
      <c r="A37" s="165" t="s">
        <v>572</v>
      </c>
      <c r="B37" s="60" t="s">
        <v>573</v>
      </c>
      <c r="C37" s="166" t="s">
        <v>36</v>
      </c>
      <c r="D37" s="167" t="s">
        <v>86</v>
      </c>
      <c r="R37" s="166"/>
    </row>
    <row r="38" spans="1:18" x14ac:dyDescent="0.25">
      <c r="A38" s="165" t="s">
        <v>574</v>
      </c>
      <c r="B38" s="60" t="s">
        <v>575</v>
      </c>
      <c r="C38" s="166" t="s">
        <v>36</v>
      </c>
      <c r="D38" s="167" t="s">
        <v>87</v>
      </c>
      <c r="R38" s="166"/>
    </row>
    <row r="39" spans="1:18" x14ac:dyDescent="0.25">
      <c r="A39" s="165" t="s">
        <v>576</v>
      </c>
      <c r="B39" s="60" t="s">
        <v>577</v>
      </c>
      <c r="C39" s="166" t="s">
        <v>36</v>
      </c>
      <c r="D39" s="167" t="s">
        <v>88</v>
      </c>
      <c r="R39" s="166"/>
    </row>
    <row r="40" spans="1:18" x14ac:dyDescent="0.25">
      <c r="A40" s="165" t="s">
        <v>578</v>
      </c>
      <c r="B40" s="60" t="s">
        <v>579</v>
      </c>
      <c r="C40" s="166" t="s">
        <v>36</v>
      </c>
      <c r="D40" s="167" t="s">
        <v>297</v>
      </c>
      <c r="R40" s="166"/>
    </row>
    <row r="41" spans="1:18" x14ac:dyDescent="0.25">
      <c r="A41" s="165" t="s">
        <v>580</v>
      </c>
      <c r="B41" s="60" t="s">
        <v>581</v>
      </c>
      <c r="C41" s="166" t="s">
        <v>36</v>
      </c>
      <c r="D41" s="167" t="s">
        <v>520</v>
      </c>
      <c r="R41" s="166"/>
    </row>
    <row r="42" spans="1:18" x14ac:dyDescent="0.25">
      <c r="A42" s="165" t="s">
        <v>582</v>
      </c>
      <c r="B42" s="60" t="s">
        <v>583</v>
      </c>
      <c r="C42" s="166" t="s">
        <v>36</v>
      </c>
      <c r="D42" s="167" t="s">
        <v>89</v>
      </c>
      <c r="R42" s="166"/>
    </row>
    <row r="43" spans="1:18" x14ac:dyDescent="0.25">
      <c r="A43" s="165" t="s">
        <v>584</v>
      </c>
      <c r="B43" s="60" t="s">
        <v>585</v>
      </c>
      <c r="C43" s="166" t="s">
        <v>36</v>
      </c>
      <c r="D43" s="167" t="s">
        <v>90</v>
      </c>
      <c r="R43" s="166"/>
    </row>
    <row r="44" spans="1:18" x14ac:dyDescent="0.25">
      <c r="A44" s="165" t="s">
        <v>69</v>
      </c>
      <c r="B44" s="60" t="s">
        <v>68</v>
      </c>
      <c r="C44" s="166" t="s">
        <v>36</v>
      </c>
      <c r="D44" s="167" t="s">
        <v>70</v>
      </c>
      <c r="R44" s="166"/>
    </row>
    <row r="45" spans="1:18" x14ac:dyDescent="0.25">
      <c r="A45" s="165" t="s">
        <v>247</v>
      </c>
      <c r="B45" s="60" t="s">
        <v>246</v>
      </c>
      <c r="C45" s="166" t="s">
        <v>36</v>
      </c>
      <c r="D45" s="167" t="s">
        <v>248</v>
      </c>
      <c r="R45" s="166"/>
    </row>
    <row r="46" spans="1:18" x14ac:dyDescent="0.25">
      <c r="A46" s="165" t="s">
        <v>586</v>
      </c>
      <c r="B46" s="60" t="s">
        <v>587</v>
      </c>
      <c r="C46" s="166" t="s">
        <v>36</v>
      </c>
      <c r="D46" s="167" t="s">
        <v>91</v>
      </c>
      <c r="R46" s="166"/>
    </row>
    <row r="47" spans="1:18" x14ac:dyDescent="0.25">
      <c r="A47" s="165" t="s">
        <v>588</v>
      </c>
      <c r="B47" s="60" t="s">
        <v>589</v>
      </c>
      <c r="C47" s="166" t="s">
        <v>36</v>
      </c>
      <c r="D47" s="167" t="s">
        <v>92</v>
      </c>
      <c r="R47" s="166"/>
    </row>
    <row r="48" spans="1:18" x14ac:dyDescent="0.25">
      <c r="A48" s="165" t="s">
        <v>94</v>
      </c>
      <c r="B48" s="60" t="s">
        <v>93</v>
      </c>
      <c r="C48" s="166" t="s">
        <v>36</v>
      </c>
      <c r="D48" s="167" t="s">
        <v>95</v>
      </c>
      <c r="R48" s="166"/>
    </row>
    <row r="49" spans="1:18" x14ac:dyDescent="0.25">
      <c r="A49" s="165" t="s">
        <v>253</v>
      </c>
      <c r="B49" s="60" t="s">
        <v>252</v>
      </c>
      <c r="C49" s="166" t="s">
        <v>36</v>
      </c>
      <c r="D49" s="167" t="s">
        <v>254</v>
      </c>
      <c r="R49" s="166"/>
    </row>
    <row r="50" spans="1:18" x14ac:dyDescent="0.25">
      <c r="A50" s="165" t="s">
        <v>97</v>
      </c>
      <c r="B50" s="60" t="s">
        <v>96</v>
      </c>
      <c r="C50" s="166" t="s">
        <v>36</v>
      </c>
      <c r="D50" s="167" t="s">
        <v>98</v>
      </c>
      <c r="R50" s="166"/>
    </row>
    <row r="51" spans="1:18" x14ac:dyDescent="0.25">
      <c r="A51" s="165" t="s">
        <v>590</v>
      </c>
      <c r="B51" s="60" t="s">
        <v>591</v>
      </c>
      <c r="C51" s="166" t="s">
        <v>36</v>
      </c>
      <c r="D51" s="167" t="s">
        <v>91</v>
      </c>
      <c r="R51" s="166"/>
    </row>
    <row r="52" spans="1:18" x14ac:dyDescent="0.25">
      <c r="A52" s="165" t="s">
        <v>100</v>
      </c>
      <c r="B52" s="60" t="s">
        <v>99</v>
      </c>
      <c r="C52" s="166" t="s">
        <v>36</v>
      </c>
      <c r="D52" s="167" t="s">
        <v>101</v>
      </c>
      <c r="R52" s="166"/>
    </row>
    <row r="53" spans="1:18" x14ac:dyDescent="0.25">
      <c r="A53" s="165" t="s">
        <v>103</v>
      </c>
      <c r="B53" s="60" t="s">
        <v>102</v>
      </c>
      <c r="C53" s="166" t="s">
        <v>36</v>
      </c>
      <c r="D53" s="167" t="s">
        <v>104</v>
      </c>
      <c r="R53" s="166"/>
    </row>
    <row r="54" spans="1:18" x14ac:dyDescent="0.25">
      <c r="A54" s="165" t="s">
        <v>592</v>
      </c>
      <c r="B54" s="60" t="s">
        <v>105</v>
      </c>
      <c r="C54" s="166" t="s">
        <v>36</v>
      </c>
      <c r="D54" s="167" t="s">
        <v>106</v>
      </c>
      <c r="R54" s="166"/>
    </row>
    <row r="55" spans="1:18" x14ac:dyDescent="0.25">
      <c r="A55" s="165" t="s">
        <v>108</v>
      </c>
      <c r="B55" s="60" t="s">
        <v>107</v>
      </c>
      <c r="C55" s="166" t="s">
        <v>36</v>
      </c>
      <c r="D55" s="167" t="s">
        <v>109</v>
      </c>
      <c r="R55" s="166"/>
    </row>
    <row r="56" spans="1:18" x14ac:dyDescent="0.25">
      <c r="A56" s="165" t="s">
        <v>111</v>
      </c>
      <c r="B56" s="60" t="s">
        <v>110</v>
      </c>
      <c r="C56" s="166" t="s">
        <v>36</v>
      </c>
      <c r="D56" s="167" t="s">
        <v>112</v>
      </c>
      <c r="R56" s="166"/>
    </row>
    <row r="57" spans="1:18" x14ac:dyDescent="0.25">
      <c r="A57" s="165" t="s">
        <v>5</v>
      </c>
      <c r="B57" s="60" t="s">
        <v>113</v>
      </c>
      <c r="C57" s="166" t="s">
        <v>36</v>
      </c>
      <c r="D57" s="167" t="s">
        <v>114</v>
      </c>
      <c r="R57" s="166"/>
    </row>
    <row r="58" spans="1:18" x14ac:dyDescent="0.25">
      <c r="A58" s="165" t="s">
        <v>593</v>
      </c>
      <c r="B58" s="60" t="s">
        <v>115</v>
      </c>
      <c r="C58" s="166" t="s">
        <v>36</v>
      </c>
      <c r="D58" s="167" t="s">
        <v>116</v>
      </c>
      <c r="R58" s="166"/>
    </row>
    <row r="59" spans="1:18" x14ac:dyDescent="0.25">
      <c r="A59" s="165" t="s">
        <v>280</v>
      </c>
      <c r="B59" s="60" t="s">
        <v>279</v>
      </c>
      <c r="C59" s="166" t="s">
        <v>36</v>
      </c>
      <c r="D59" s="167" t="s">
        <v>281</v>
      </c>
      <c r="R59" s="166"/>
    </row>
    <row r="60" spans="1:18" x14ac:dyDescent="0.25">
      <c r="A60" s="165" t="s">
        <v>118</v>
      </c>
      <c r="B60" s="60" t="s">
        <v>117</v>
      </c>
      <c r="C60" s="166" t="s">
        <v>36</v>
      </c>
      <c r="D60" s="167" t="s">
        <v>119</v>
      </c>
      <c r="R60" s="166"/>
    </row>
    <row r="61" spans="1:18" x14ac:dyDescent="0.25">
      <c r="A61" s="165" t="s">
        <v>121</v>
      </c>
      <c r="B61" s="60" t="s">
        <v>120</v>
      </c>
      <c r="C61" s="166" t="s">
        <v>36</v>
      </c>
      <c r="D61" s="167" t="s">
        <v>122</v>
      </c>
      <c r="R61" s="166"/>
    </row>
    <row r="62" spans="1:18" x14ac:dyDescent="0.25">
      <c r="A62" s="165" t="s">
        <v>286</v>
      </c>
      <c r="B62" s="60" t="s">
        <v>285</v>
      </c>
      <c r="C62" s="166" t="s">
        <v>36</v>
      </c>
      <c r="D62" s="167" t="s">
        <v>287</v>
      </c>
      <c r="R62" s="166"/>
    </row>
    <row r="63" spans="1:18" x14ac:dyDescent="0.25">
      <c r="A63" s="165" t="s">
        <v>124</v>
      </c>
      <c r="B63" s="60" t="s">
        <v>123</v>
      </c>
      <c r="C63" s="166" t="s">
        <v>36</v>
      </c>
      <c r="D63" s="167" t="s">
        <v>125</v>
      </c>
      <c r="R63" s="166"/>
    </row>
    <row r="64" spans="1:18" x14ac:dyDescent="0.25">
      <c r="A64" s="165" t="s">
        <v>127</v>
      </c>
      <c r="B64" s="60" t="s">
        <v>126</v>
      </c>
      <c r="C64" s="166" t="s">
        <v>36</v>
      </c>
      <c r="D64" s="167" t="s">
        <v>128</v>
      </c>
      <c r="R64" s="166"/>
    </row>
    <row r="65" spans="1:18" x14ac:dyDescent="0.25">
      <c r="A65" s="165" t="s">
        <v>130</v>
      </c>
      <c r="B65" s="60" t="s">
        <v>129</v>
      </c>
      <c r="C65" s="166" t="s">
        <v>36</v>
      </c>
      <c r="D65" s="167" t="s">
        <v>131</v>
      </c>
      <c r="R65" s="166"/>
    </row>
    <row r="66" spans="1:18" x14ac:dyDescent="0.25">
      <c r="A66" s="165" t="s">
        <v>292</v>
      </c>
      <c r="B66" s="60" t="s">
        <v>291</v>
      </c>
      <c r="C66" s="166" t="s">
        <v>36</v>
      </c>
      <c r="D66" s="167" t="s">
        <v>293</v>
      </c>
      <c r="R66" s="166"/>
    </row>
    <row r="67" spans="1:18" x14ac:dyDescent="0.25">
      <c r="A67" s="165" t="s">
        <v>594</v>
      </c>
      <c r="B67" s="60" t="s">
        <v>595</v>
      </c>
      <c r="C67" s="166" t="s">
        <v>36</v>
      </c>
      <c r="D67" s="167" t="s">
        <v>91</v>
      </c>
      <c r="R67" s="166"/>
    </row>
    <row r="68" spans="1:18" x14ac:dyDescent="0.25">
      <c r="A68" s="165" t="s">
        <v>133</v>
      </c>
      <c r="B68" s="60" t="s">
        <v>132</v>
      </c>
      <c r="C68" s="166" t="s">
        <v>36</v>
      </c>
      <c r="D68" s="167" t="s">
        <v>134</v>
      </c>
      <c r="R68" s="166"/>
    </row>
    <row r="69" spans="1:18" x14ac:dyDescent="0.25">
      <c r="A69" s="165" t="s">
        <v>8</v>
      </c>
      <c r="B69" s="60" t="s">
        <v>135</v>
      </c>
      <c r="C69" s="166" t="s">
        <v>36</v>
      </c>
      <c r="D69" s="167" t="s">
        <v>136</v>
      </c>
      <c r="R69" s="166"/>
    </row>
    <row r="70" spans="1:18" x14ac:dyDescent="0.25">
      <c r="A70" s="165" t="s">
        <v>138</v>
      </c>
      <c r="B70" s="60" t="s">
        <v>137</v>
      </c>
      <c r="C70" s="166" t="s">
        <v>36</v>
      </c>
      <c r="D70" s="167" t="s">
        <v>139</v>
      </c>
      <c r="R70" s="166"/>
    </row>
    <row r="71" spans="1:18" x14ac:dyDescent="0.25">
      <c r="A71" s="165" t="s">
        <v>141</v>
      </c>
      <c r="B71" s="60" t="s">
        <v>140</v>
      </c>
      <c r="C71" s="166" t="s">
        <v>36</v>
      </c>
      <c r="D71" s="167" t="s">
        <v>142</v>
      </c>
      <c r="R71" s="166"/>
    </row>
    <row r="72" spans="1:18" x14ac:dyDescent="0.25">
      <c r="A72" s="165" t="s">
        <v>596</v>
      </c>
      <c r="B72" s="60" t="s">
        <v>143</v>
      </c>
      <c r="C72" s="166" t="s">
        <v>36</v>
      </c>
      <c r="D72" s="167" t="s">
        <v>144</v>
      </c>
      <c r="R72" s="166"/>
    </row>
    <row r="73" spans="1:18" x14ac:dyDescent="0.25">
      <c r="A73" s="165" t="s">
        <v>597</v>
      </c>
      <c r="B73" s="60" t="s">
        <v>598</v>
      </c>
      <c r="C73" s="166" t="s">
        <v>36</v>
      </c>
      <c r="D73" s="167" t="s">
        <v>91</v>
      </c>
      <c r="R73" s="166"/>
    </row>
    <row r="74" spans="1:18" x14ac:dyDescent="0.25">
      <c r="A74" s="165" t="s">
        <v>146</v>
      </c>
      <c r="B74" s="60" t="s">
        <v>145</v>
      </c>
      <c r="C74" s="166" t="s">
        <v>36</v>
      </c>
      <c r="D74" s="167" t="s">
        <v>147</v>
      </c>
      <c r="R74" s="166"/>
    </row>
    <row r="75" spans="1:18" x14ac:dyDescent="0.25">
      <c r="A75" s="165" t="s">
        <v>149</v>
      </c>
      <c r="B75" s="60" t="s">
        <v>148</v>
      </c>
      <c r="C75" s="166" t="s">
        <v>36</v>
      </c>
      <c r="D75" s="167" t="s">
        <v>150</v>
      </c>
      <c r="R75" s="166"/>
    </row>
    <row r="76" spans="1:18" x14ac:dyDescent="0.25">
      <c r="A76" s="165" t="s">
        <v>152</v>
      </c>
      <c r="B76" s="60" t="s">
        <v>151</v>
      </c>
      <c r="C76" s="166" t="s">
        <v>36</v>
      </c>
      <c r="D76" s="167" t="s">
        <v>153</v>
      </c>
      <c r="R76" s="166"/>
    </row>
    <row r="77" spans="1:18" x14ac:dyDescent="0.25">
      <c r="A77" s="165" t="s">
        <v>599</v>
      </c>
      <c r="B77" s="60" t="s">
        <v>154</v>
      </c>
      <c r="C77" s="166" t="s">
        <v>36</v>
      </c>
      <c r="D77" s="167" t="s">
        <v>155</v>
      </c>
      <c r="R77" s="166"/>
    </row>
    <row r="78" spans="1:18" x14ac:dyDescent="0.25">
      <c r="A78" s="165" t="s">
        <v>350</v>
      </c>
      <c r="B78" s="60" t="s">
        <v>156</v>
      </c>
      <c r="C78" s="166" t="s">
        <v>36</v>
      </c>
      <c r="D78" s="167" t="s">
        <v>157</v>
      </c>
      <c r="R78" s="166"/>
    </row>
    <row r="79" spans="1:18" x14ac:dyDescent="0.25">
      <c r="A79" s="165" t="s">
        <v>159</v>
      </c>
      <c r="B79" s="60" t="s">
        <v>158</v>
      </c>
      <c r="C79" s="166" t="s">
        <v>36</v>
      </c>
      <c r="D79" s="167" t="s">
        <v>160</v>
      </c>
      <c r="R79" s="166"/>
    </row>
    <row r="80" spans="1:18" x14ac:dyDescent="0.25">
      <c r="A80" s="165" t="s">
        <v>162</v>
      </c>
      <c r="B80" s="60" t="s">
        <v>161</v>
      </c>
      <c r="C80" s="166" t="s">
        <v>36</v>
      </c>
      <c r="D80" s="167" t="s">
        <v>163</v>
      </c>
      <c r="R80" s="166"/>
    </row>
    <row r="81" spans="1:18" x14ac:dyDescent="0.25">
      <c r="A81" s="165" t="s">
        <v>974</v>
      </c>
      <c r="B81" s="60" t="s">
        <v>164</v>
      </c>
      <c r="C81" s="166" t="s">
        <v>36</v>
      </c>
      <c r="D81" s="167" t="s">
        <v>165</v>
      </c>
      <c r="R81" s="166"/>
    </row>
    <row r="82" spans="1:18" x14ac:dyDescent="0.25">
      <c r="A82" s="165" t="s">
        <v>600</v>
      </c>
      <c r="B82" s="60" t="s">
        <v>601</v>
      </c>
      <c r="C82" s="166" t="s">
        <v>36</v>
      </c>
      <c r="D82" s="167" t="s">
        <v>168</v>
      </c>
      <c r="R82" s="166"/>
    </row>
    <row r="83" spans="1:18" x14ac:dyDescent="0.25">
      <c r="A83" s="165" t="s">
        <v>602</v>
      </c>
      <c r="B83" s="60" t="s">
        <v>603</v>
      </c>
      <c r="C83" s="166" t="s">
        <v>36</v>
      </c>
      <c r="D83" s="167" t="s">
        <v>169</v>
      </c>
      <c r="R83" s="166"/>
    </row>
    <row r="84" spans="1:18" x14ac:dyDescent="0.25">
      <c r="A84" s="165" t="s">
        <v>604</v>
      </c>
      <c r="B84" s="60" t="s">
        <v>605</v>
      </c>
      <c r="C84" s="166" t="s">
        <v>36</v>
      </c>
      <c r="D84" s="167" t="s">
        <v>170</v>
      </c>
      <c r="R84" s="166"/>
    </row>
    <row r="85" spans="1:18" x14ac:dyDescent="0.25">
      <c r="A85" s="165" t="s">
        <v>606</v>
      </c>
      <c r="B85" s="60" t="s">
        <v>607</v>
      </c>
      <c r="C85" s="166" t="s">
        <v>36</v>
      </c>
      <c r="D85" s="167" t="s">
        <v>171</v>
      </c>
      <c r="R85" s="166"/>
    </row>
    <row r="86" spans="1:18" x14ac:dyDescent="0.25">
      <c r="A86" s="165" t="s">
        <v>166</v>
      </c>
      <c r="B86" s="60" t="s">
        <v>166</v>
      </c>
      <c r="C86" s="166" t="s">
        <v>36</v>
      </c>
      <c r="D86" s="167" t="s">
        <v>167</v>
      </c>
      <c r="R86" s="166"/>
    </row>
    <row r="87" spans="1:18" x14ac:dyDescent="0.25">
      <c r="A87" s="165" t="s">
        <v>173</v>
      </c>
      <c r="B87" s="60" t="s">
        <v>172</v>
      </c>
      <c r="C87" s="166" t="s">
        <v>36</v>
      </c>
      <c r="D87" s="167" t="s">
        <v>174</v>
      </c>
      <c r="R87" s="166"/>
    </row>
    <row r="88" spans="1:18" x14ac:dyDescent="0.25">
      <c r="A88" s="165" t="s">
        <v>178</v>
      </c>
      <c r="B88" s="60" t="s">
        <v>177</v>
      </c>
      <c r="C88" s="166" t="s">
        <v>36</v>
      </c>
      <c r="D88" s="167" t="s">
        <v>179</v>
      </c>
      <c r="R88" s="166"/>
    </row>
    <row r="89" spans="1:18" x14ac:dyDescent="0.25">
      <c r="A89" s="165" t="s">
        <v>608</v>
      </c>
      <c r="B89" s="60" t="s">
        <v>609</v>
      </c>
      <c r="C89" s="166" t="s">
        <v>36</v>
      </c>
      <c r="D89" s="167" t="s">
        <v>91</v>
      </c>
      <c r="R89" s="166"/>
    </row>
    <row r="90" spans="1:18" x14ac:dyDescent="0.25">
      <c r="A90" s="168" t="s">
        <v>214</v>
      </c>
      <c r="B90" s="115" t="s">
        <v>213</v>
      </c>
      <c r="C90" s="116" t="s">
        <v>41</v>
      </c>
      <c r="D90" s="169" t="s">
        <v>215</v>
      </c>
      <c r="R90" s="170"/>
    </row>
    <row r="91" spans="1:18" x14ac:dyDescent="0.25">
      <c r="A91" s="165" t="s">
        <v>181</v>
      </c>
      <c r="B91" s="60" t="s">
        <v>180</v>
      </c>
      <c r="C91" s="170" t="s">
        <v>41</v>
      </c>
      <c r="D91" s="167" t="s">
        <v>182</v>
      </c>
      <c r="R91" s="170"/>
    </row>
    <row r="92" spans="1:18" x14ac:dyDescent="0.25">
      <c r="A92" s="165" t="s">
        <v>184</v>
      </c>
      <c r="B92" s="60" t="s">
        <v>183</v>
      </c>
      <c r="C92" s="170" t="s">
        <v>41</v>
      </c>
      <c r="D92" s="167" t="s">
        <v>185</v>
      </c>
      <c r="R92" s="170"/>
    </row>
    <row r="93" spans="1:18" x14ac:dyDescent="0.25">
      <c r="A93" s="165" t="s">
        <v>187</v>
      </c>
      <c r="B93" s="60" t="s">
        <v>186</v>
      </c>
      <c r="C93" s="170" t="s">
        <v>41</v>
      </c>
      <c r="D93" s="167" t="s">
        <v>188</v>
      </c>
      <c r="R93" s="170"/>
    </row>
    <row r="94" spans="1:18" x14ac:dyDescent="0.25">
      <c r="A94" s="171" t="s">
        <v>190</v>
      </c>
      <c r="B94" s="64" t="s">
        <v>189</v>
      </c>
      <c r="C94" s="117" t="s">
        <v>41</v>
      </c>
      <c r="D94" s="66" t="s">
        <v>191</v>
      </c>
      <c r="R94" s="170"/>
    </row>
    <row r="95" spans="1:18" x14ac:dyDescent="0.25">
      <c r="A95" s="165" t="s">
        <v>441</v>
      </c>
      <c r="B95" s="60" t="s">
        <v>409</v>
      </c>
      <c r="C95" s="60" t="s">
        <v>46</v>
      </c>
      <c r="D95" s="167" t="s">
        <v>473</v>
      </c>
    </row>
    <row r="96" spans="1:18" x14ac:dyDescent="0.25">
      <c r="A96" s="165" t="s">
        <v>193</v>
      </c>
      <c r="B96" s="60" t="s">
        <v>192</v>
      </c>
      <c r="C96" s="60" t="s">
        <v>46</v>
      </c>
      <c r="D96" s="167" t="s">
        <v>194</v>
      </c>
    </row>
    <row r="97" spans="1:4" x14ac:dyDescent="0.25">
      <c r="A97" s="165" t="s">
        <v>196</v>
      </c>
      <c r="B97" s="60" t="s">
        <v>195</v>
      </c>
      <c r="C97" s="60" t="s">
        <v>46</v>
      </c>
      <c r="D97" s="167" t="s">
        <v>197</v>
      </c>
    </row>
    <row r="98" spans="1:4" x14ac:dyDescent="0.25">
      <c r="A98" s="165" t="s">
        <v>199</v>
      </c>
      <c r="B98" s="60" t="s">
        <v>198</v>
      </c>
      <c r="C98" s="60" t="s">
        <v>46</v>
      </c>
      <c r="D98" s="167" t="s">
        <v>200</v>
      </c>
    </row>
    <row r="99" spans="1:4" x14ac:dyDescent="0.25">
      <c r="A99" s="165" t="s">
        <v>202</v>
      </c>
      <c r="B99" s="60" t="s">
        <v>201</v>
      </c>
      <c r="C99" s="60" t="s">
        <v>46</v>
      </c>
      <c r="D99" s="167" t="s">
        <v>203</v>
      </c>
    </row>
    <row r="100" spans="1:4" x14ac:dyDescent="0.25">
      <c r="A100" s="165" t="s">
        <v>442</v>
      </c>
      <c r="B100" s="60" t="s">
        <v>410</v>
      </c>
      <c r="C100" s="60" t="s">
        <v>46</v>
      </c>
      <c r="D100" s="167" t="s">
        <v>474</v>
      </c>
    </row>
    <row r="101" spans="1:4" x14ac:dyDescent="0.25">
      <c r="A101" s="165" t="s">
        <v>205</v>
      </c>
      <c r="B101" s="60" t="s">
        <v>204</v>
      </c>
      <c r="C101" s="60" t="s">
        <v>46</v>
      </c>
      <c r="D101" s="167" t="s">
        <v>206</v>
      </c>
    </row>
    <row r="102" spans="1:4" x14ac:dyDescent="0.25">
      <c r="A102" s="165" t="s">
        <v>208</v>
      </c>
      <c r="B102" s="60" t="s">
        <v>207</v>
      </c>
      <c r="C102" s="60" t="s">
        <v>46</v>
      </c>
      <c r="D102" s="167" t="s">
        <v>209</v>
      </c>
    </row>
    <row r="103" spans="1:4" x14ac:dyDescent="0.25">
      <c r="A103" s="165" t="s">
        <v>211</v>
      </c>
      <c r="B103" s="60" t="s">
        <v>210</v>
      </c>
      <c r="C103" s="60" t="s">
        <v>46</v>
      </c>
      <c r="D103" s="167" t="s">
        <v>212</v>
      </c>
    </row>
    <row r="104" spans="1:4" x14ac:dyDescent="0.25">
      <c r="A104" s="165" t="s">
        <v>511</v>
      </c>
      <c r="B104" s="60" t="s">
        <v>505</v>
      </c>
      <c r="C104" s="60" t="s">
        <v>46</v>
      </c>
      <c r="D104" s="167" t="s">
        <v>521</v>
      </c>
    </row>
    <row r="105" spans="1:4" x14ac:dyDescent="0.25">
      <c r="A105" s="165" t="s">
        <v>443</v>
      </c>
      <c r="B105" s="60" t="s">
        <v>411</v>
      </c>
      <c r="C105" s="60" t="s">
        <v>46</v>
      </c>
      <c r="D105" s="167" t="s">
        <v>475</v>
      </c>
    </row>
    <row r="106" spans="1:4" x14ac:dyDescent="0.25">
      <c r="A106" s="165" t="s">
        <v>512</v>
      </c>
      <c r="B106" s="60" t="s">
        <v>506</v>
      </c>
      <c r="C106" s="60" t="s">
        <v>46</v>
      </c>
      <c r="D106" s="167" t="s">
        <v>522</v>
      </c>
    </row>
    <row r="107" spans="1:4" x14ac:dyDescent="0.25">
      <c r="A107" s="165" t="s">
        <v>217</v>
      </c>
      <c r="B107" s="60" t="s">
        <v>216</v>
      </c>
      <c r="C107" s="60" t="s">
        <v>46</v>
      </c>
      <c r="D107" s="167" t="s">
        <v>218</v>
      </c>
    </row>
    <row r="108" spans="1:4" x14ac:dyDescent="0.25">
      <c r="A108" s="165" t="s">
        <v>220</v>
      </c>
      <c r="B108" s="60" t="s">
        <v>219</v>
      </c>
      <c r="C108" s="60" t="s">
        <v>46</v>
      </c>
      <c r="D108" s="167" t="s">
        <v>221</v>
      </c>
    </row>
    <row r="109" spans="1:4" x14ac:dyDescent="0.25">
      <c r="A109" s="165" t="s">
        <v>223</v>
      </c>
      <c r="B109" s="60" t="s">
        <v>222</v>
      </c>
      <c r="C109" s="60" t="s">
        <v>46</v>
      </c>
      <c r="D109" s="167" t="s">
        <v>224</v>
      </c>
    </row>
    <row r="110" spans="1:4" x14ac:dyDescent="0.25">
      <c r="A110" s="165" t="s">
        <v>226</v>
      </c>
      <c r="B110" s="60" t="s">
        <v>225</v>
      </c>
      <c r="C110" s="60" t="s">
        <v>46</v>
      </c>
      <c r="D110" s="167" t="s">
        <v>227</v>
      </c>
    </row>
    <row r="111" spans="1:4" x14ac:dyDescent="0.25">
      <c r="A111" s="165" t="s">
        <v>229</v>
      </c>
      <c r="B111" s="60" t="s">
        <v>228</v>
      </c>
      <c r="C111" s="60" t="s">
        <v>46</v>
      </c>
      <c r="D111" s="167" t="s">
        <v>230</v>
      </c>
    </row>
    <row r="112" spans="1:4" x14ac:dyDescent="0.25">
      <c r="A112" s="165" t="s">
        <v>444</v>
      </c>
      <c r="B112" s="60" t="s">
        <v>412</v>
      </c>
      <c r="C112" s="60" t="s">
        <v>46</v>
      </c>
      <c r="D112" s="167" t="s">
        <v>476</v>
      </c>
    </row>
    <row r="113" spans="1:4" x14ac:dyDescent="0.25">
      <c r="A113" s="165" t="s">
        <v>513</v>
      </c>
      <c r="B113" s="60" t="s">
        <v>507</v>
      </c>
      <c r="C113" s="60" t="s">
        <v>46</v>
      </c>
      <c r="D113" s="167" t="s">
        <v>523</v>
      </c>
    </row>
    <row r="114" spans="1:4" x14ac:dyDescent="0.25">
      <c r="A114" s="165" t="s">
        <v>238</v>
      </c>
      <c r="B114" s="60" t="s">
        <v>237</v>
      </c>
      <c r="C114" s="60" t="s">
        <v>46</v>
      </c>
      <c r="D114" s="167" t="s">
        <v>239</v>
      </c>
    </row>
    <row r="115" spans="1:4" x14ac:dyDescent="0.25">
      <c r="A115" s="165" t="s">
        <v>241</v>
      </c>
      <c r="B115" s="60" t="s">
        <v>240</v>
      </c>
      <c r="C115" s="60" t="s">
        <v>46</v>
      </c>
      <c r="D115" s="167" t="s">
        <v>242</v>
      </c>
    </row>
    <row r="116" spans="1:4" x14ac:dyDescent="0.25">
      <c r="A116" s="165" t="s">
        <v>244</v>
      </c>
      <c r="B116" s="60" t="s">
        <v>243</v>
      </c>
      <c r="C116" s="60" t="s">
        <v>46</v>
      </c>
      <c r="D116" s="167" t="s">
        <v>245</v>
      </c>
    </row>
    <row r="117" spans="1:4" x14ac:dyDescent="0.25">
      <c r="A117" s="165" t="s">
        <v>354</v>
      </c>
      <c r="B117" s="60" t="s">
        <v>353</v>
      </c>
      <c r="C117" s="60" t="s">
        <v>46</v>
      </c>
      <c r="D117" s="167" t="s">
        <v>355</v>
      </c>
    </row>
    <row r="118" spans="1:4" x14ac:dyDescent="0.25">
      <c r="A118" s="165" t="s">
        <v>250</v>
      </c>
      <c r="B118" s="60" t="s">
        <v>249</v>
      </c>
      <c r="C118" s="60" t="s">
        <v>46</v>
      </c>
      <c r="D118" s="167" t="s">
        <v>251</v>
      </c>
    </row>
    <row r="119" spans="1:4" x14ac:dyDescent="0.25">
      <c r="A119" s="165" t="s">
        <v>445</v>
      </c>
      <c r="B119" s="60" t="s">
        <v>413</v>
      </c>
      <c r="C119" s="60" t="s">
        <v>46</v>
      </c>
      <c r="D119" s="167" t="s">
        <v>477</v>
      </c>
    </row>
    <row r="120" spans="1:4" x14ac:dyDescent="0.25">
      <c r="A120" s="165" t="s">
        <v>256</v>
      </c>
      <c r="B120" s="60" t="s">
        <v>255</v>
      </c>
      <c r="C120" s="60" t="s">
        <v>46</v>
      </c>
      <c r="D120" s="167" t="s">
        <v>257</v>
      </c>
    </row>
    <row r="121" spans="1:4" x14ac:dyDescent="0.25">
      <c r="A121" s="165" t="s">
        <v>610</v>
      </c>
      <c r="B121" s="60" t="s">
        <v>611</v>
      </c>
      <c r="C121" s="60" t="s">
        <v>46</v>
      </c>
      <c r="D121" s="167" t="s">
        <v>612</v>
      </c>
    </row>
    <row r="122" spans="1:4" x14ac:dyDescent="0.25">
      <c r="A122" s="165" t="s">
        <v>259</v>
      </c>
      <c r="B122" s="60" t="s">
        <v>258</v>
      </c>
      <c r="C122" s="60" t="s">
        <v>46</v>
      </c>
      <c r="D122" s="167" t="s">
        <v>260</v>
      </c>
    </row>
    <row r="123" spans="1:4" x14ac:dyDescent="0.25">
      <c r="A123" s="165" t="s">
        <v>446</v>
      </c>
      <c r="B123" s="60" t="s">
        <v>414</v>
      </c>
      <c r="C123" s="60" t="s">
        <v>46</v>
      </c>
      <c r="D123" s="167" t="s">
        <v>478</v>
      </c>
    </row>
    <row r="124" spans="1:4" x14ac:dyDescent="0.25">
      <c r="A124" s="165" t="s">
        <v>262</v>
      </c>
      <c r="B124" s="60" t="s">
        <v>261</v>
      </c>
      <c r="C124" s="60" t="s">
        <v>46</v>
      </c>
      <c r="D124" s="167" t="s">
        <v>263</v>
      </c>
    </row>
    <row r="125" spans="1:4" x14ac:dyDescent="0.25">
      <c r="A125" s="165" t="s">
        <v>447</v>
      </c>
      <c r="B125" s="60" t="s">
        <v>415</v>
      </c>
      <c r="C125" s="60" t="s">
        <v>46</v>
      </c>
      <c r="D125" s="167" t="s">
        <v>479</v>
      </c>
    </row>
    <row r="126" spans="1:4" x14ac:dyDescent="0.25">
      <c r="A126" s="165" t="s">
        <v>265</v>
      </c>
      <c r="B126" s="60" t="s">
        <v>264</v>
      </c>
      <c r="C126" s="60" t="s">
        <v>46</v>
      </c>
      <c r="D126" s="167" t="s">
        <v>266</v>
      </c>
    </row>
    <row r="127" spans="1:4" x14ac:dyDescent="0.25">
      <c r="A127" s="165" t="s">
        <v>448</v>
      </c>
      <c r="B127" s="60" t="s">
        <v>416</v>
      </c>
      <c r="C127" s="60" t="s">
        <v>46</v>
      </c>
      <c r="D127" s="167" t="s">
        <v>480</v>
      </c>
    </row>
    <row r="128" spans="1:4" x14ac:dyDescent="0.25">
      <c r="A128" s="165" t="s">
        <v>268</v>
      </c>
      <c r="B128" s="60" t="s">
        <v>267</v>
      </c>
      <c r="C128" s="60" t="s">
        <v>46</v>
      </c>
      <c r="D128" s="167" t="s">
        <v>269</v>
      </c>
    </row>
    <row r="129" spans="1:4" x14ac:dyDescent="0.25">
      <c r="A129" s="165" t="s">
        <v>514</v>
      </c>
      <c r="B129" s="60" t="s">
        <v>508</v>
      </c>
      <c r="C129" s="60" t="s">
        <v>46</v>
      </c>
      <c r="D129" s="167" t="s">
        <v>524</v>
      </c>
    </row>
    <row r="130" spans="1:4" x14ac:dyDescent="0.25">
      <c r="A130" s="165" t="s">
        <v>271</v>
      </c>
      <c r="B130" s="60" t="s">
        <v>270</v>
      </c>
      <c r="C130" s="60" t="s">
        <v>46</v>
      </c>
      <c r="D130" s="167" t="s">
        <v>272</v>
      </c>
    </row>
    <row r="131" spans="1:4" x14ac:dyDescent="0.25">
      <c r="A131" s="165" t="s">
        <v>274</v>
      </c>
      <c r="B131" s="60" t="s">
        <v>273</v>
      </c>
      <c r="C131" s="60" t="s">
        <v>46</v>
      </c>
      <c r="D131" s="167" t="s">
        <v>275</v>
      </c>
    </row>
    <row r="132" spans="1:4" x14ac:dyDescent="0.25">
      <c r="A132" s="165" t="s">
        <v>449</v>
      </c>
      <c r="B132" s="60" t="s">
        <v>417</v>
      </c>
      <c r="C132" s="60" t="s">
        <v>46</v>
      </c>
      <c r="D132" s="167" t="s">
        <v>481</v>
      </c>
    </row>
    <row r="133" spans="1:4" x14ac:dyDescent="0.25">
      <c r="A133" s="165" t="s">
        <v>450</v>
      </c>
      <c r="B133" s="60" t="s">
        <v>418</v>
      </c>
      <c r="C133" s="60" t="s">
        <v>46</v>
      </c>
      <c r="D133" s="167" t="s">
        <v>482</v>
      </c>
    </row>
    <row r="134" spans="1:4" x14ac:dyDescent="0.25">
      <c r="A134" s="165" t="s">
        <v>451</v>
      </c>
      <c r="B134" s="60" t="s">
        <v>419</v>
      </c>
      <c r="C134" s="60" t="s">
        <v>46</v>
      </c>
      <c r="D134" s="167" t="s">
        <v>483</v>
      </c>
    </row>
    <row r="135" spans="1:4" x14ac:dyDescent="0.25">
      <c r="A135" s="165" t="s">
        <v>277</v>
      </c>
      <c r="B135" s="60" t="s">
        <v>276</v>
      </c>
      <c r="C135" s="60" t="s">
        <v>46</v>
      </c>
      <c r="D135" s="167" t="s">
        <v>278</v>
      </c>
    </row>
    <row r="136" spans="1:4" x14ac:dyDescent="0.25">
      <c r="A136" s="165" t="s">
        <v>452</v>
      </c>
      <c r="B136" s="60" t="s">
        <v>420</v>
      </c>
      <c r="C136" s="60" t="s">
        <v>46</v>
      </c>
      <c r="D136" s="167" t="s">
        <v>484</v>
      </c>
    </row>
    <row r="137" spans="1:4" x14ac:dyDescent="0.25">
      <c r="A137" s="165" t="s">
        <v>283</v>
      </c>
      <c r="B137" s="60" t="s">
        <v>282</v>
      </c>
      <c r="C137" s="60" t="s">
        <v>46</v>
      </c>
      <c r="D137" s="167" t="s">
        <v>284</v>
      </c>
    </row>
    <row r="138" spans="1:4" x14ac:dyDescent="0.25">
      <c r="A138" s="165" t="s">
        <v>453</v>
      </c>
      <c r="B138" s="60" t="s">
        <v>421</v>
      </c>
      <c r="C138" s="60" t="s">
        <v>46</v>
      </c>
      <c r="D138" s="167" t="s">
        <v>485</v>
      </c>
    </row>
    <row r="139" spans="1:4" x14ac:dyDescent="0.25">
      <c r="A139" s="165" t="s">
        <v>454</v>
      </c>
      <c r="B139" s="60" t="s">
        <v>422</v>
      </c>
      <c r="C139" s="60" t="s">
        <v>46</v>
      </c>
      <c r="D139" s="167" t="s">
        <v>486</v>
      </c>
    </row>
    <row r="140" spans="1:4" x14ac:dyDescent="0.25">
      <c r="A140" s="165" t="s">
        <v>289</v>
      </c>
      <c r="B140" s="60" t="s">
        <v>288</v>
      </c>
      <c r="C140" s="60" t="s">
        <v>46</v>
      </c>
      <c r="D140" s="167" t="s">
        <v>290</v>
      </c>
    </row>
    <row r="141" spans="1:4" x14ac:dyDescent="0.25">
      <c r="A141" s="165" t="s">
        <v>455</v>
      </c>
      <c r="B141" s="60" t="s">
        <v>423</v>
      </c>
      <c r="C141" s="60" t="s">
        <v>46</v>
      </c>
      <c r="D141" s="167" t="s">
        <v>487</v>
      </c>
    </row>
    <row r="142" spans="1:4" x14ac:dyDescent="0.25">
      <c r="A142" s="165" t="s">
        <v>515</v>
      </c>
      <c r="B142" s="60" t="s">
        <v>509</v>
      </c>
      <c r="C142" s="60" t="s">
        <v>46</v>
      </c>
      <c r="D142" s="167" t="s">
        <v>525</v>
      </c>
    </row>
    <row r="143" spans="1:4" x14ac:dyDescent="0.25">
      <c r="A143" s="165" t="s">
        <v>357</v>
      </c>
      <c r="B143" s="60" t="s">
        <v>356</v>
      </c>
      <c r="C143" s="60" t="s">
        <v>46</v>
      </c>
      <c r="D143" s="167" t="s">
        <v>358</v>
      </c>
    </row>
    <row r="144" spans="1:4" x14ac:dyDescent="0.25">
      <c r="A144" s="165" t="s">
        <v>456</v>
      </c>
      <c r="B144" s="60" t="s">
        <v>424</v>
      </c>
      <c r="C144" s="60" t="s">
        <v>46</v>
      </c>
      <c r="D144" s="167" t="s">
        <v>488</v>
      </c>
    </row>
    <row r="145" spans="1:4" x14ac:dyDescent="0.25">
      <c r="A145" s="165" t="s">
        <v>457</v>
      </c>
      <c r="B145" s="60" t="s">
        <v>425</v>
      </c>
      <c r="C145" s="60" t="s">
        <v>46</v>
      </c>
      <c r="D145" s="167" t="s">
        <v>489</v>
      </c>
    </row>
    <row r="146" spans="1:4" x14ac:dyDescent="0.25">
      <c r="A146" s="165" t="s">
        <v>458</v>
      </c>
      <c r="B146" s="60" t="s">
        <v>426</v>
      </c>
      <c r="C146" s="60" t="s">
        <v>46</v>
      </c>
      <c r="D146" s="167" t="s">
        <v>490</v>
      </c>
    </row>
    <row r="147" spans="1:4" x14ac:dyDescent="0.25">
      <c r="A147" s="165" t="s">
        <v>613</v>
      </c>
      <c r="B147" s="60" t="s">
        <v>510</v>
      </c>
      <c r="C147" s="60" t="s">
        <v>46</v>
      </c>
      <c r="D147" s="167" t="s">
        <v>526</v>
      </c>
    </row>
    <row r="148" spans="1:4" x14ac:dyDescent="0.25">
      <c r="A148" s="165" t="s">
        <v>459</v>
      </c>
      <c r="B148" s="60" t="s">
        <v>427</v>
      </c>
      <c r="C148" s="60" t="s">
        <v>46</v>
      </c>
      <c r="D148" s="167" t="s">
        <v>491</v>
      </c>
    </row>
    <row r="149" spans="1:4" x14ac:dyDescent="0.25">
      <c r="A149" s="165" t="s">
        <v>460</v>
      </c>
      <c r="B149" s="60" t="s">
        <v>428</v>
      </c>
      <c r="C149" s="60" t="s">
        <v>46</v>
      </c>
      <c r="D149" s="167" t="s">
        <v>492</v>
      </c>
    </row>
    <row r="150" spans="1:4" x14ac:dyDescent="0.25">
      <c r="A150" s="165" t="s">
        <v>360</v>
      </c>
      <c r="B150" s="60" t="s">
        <v>359</v>
      </c>
      <c r="C150" s="60" t="s">
        <v>46</v>
      </c>
      <c r="D150" s="167" t="s">
        <v>361</v>
      </c>
    </row>
    <row r="151" spans="1:4" x14ac:dyDescent="0.25">
      <c r="A151" s="165" t="s">
        <v>461</v>
      </c>
      <c r="B151" s="60" t="s">
        <v>429</v>
      </c>
      <c r="C151" s="60" t="s">
        <v>46</v>
      </c>
      <c r="D151" s="167" t="s">
        <v>493</v>
      </c>
    </row>
    <row r="152" spans="1:4" x14ac:dyDescent="0.25">
      <c r="A152" s="165" t="s">
        <v>462</v>
      </c>
      <c r="B152" s="60" t="s">
        <v>430</v>
      </c>
      <c r="C152" s="60" t="s">
        <v>46</v>
      </c>
      <c r="D152" s="167" t="s">
        <v>494</v>
      </c>
    </row>
    <row r="153" spans="1:4" x14ac:dyDescent="0.25">
      <c r="A153" s="165" t="s">
        <v>463</v>
      </c>
      <c r="B153" s="60" t="s">
        <v>431</v>
      </c>
      <c r="C153" s="60" t="s">
        <v>46</v>
      </c>
      <c r="D153" s="167" t="s">
        <v>495</v>
      </c>
    </row>
    <row r="154" spans="1:4" x14ac:dyDescent="0.25">
      <c r="A154" s="165" t="s">
        <v>295</v>
      </c>
      <c r="B154" s="60" t="s">
        <v>294</v>
      </c>
      <c r="C154" s="60" t="s">
        <v>46</v>
      </c>
      <c r="D154" s="167" t="s">
        <v>296</v>
      </c>
    </row>
    <row r="155" spans="1:4" x14ac:dyDescent="0.25">
      <c r="A155" s="165" t="s">
        <v>527</v>
      </c>
      <c r="B155" s="60" t="s">
        <v>528</v>
      </c>
      <c r="C155" s="60" t="s">
        <v>46</v>
      </c>
      <c r="D155" s="167" t="s">
        <v>529</v>
      </c>
    </row>
    <row r="156" spans="1:4" x14ac:dyDescent="0.25">
      <c r="A156" s="165" t="s">
        <v>299</v>
      </c>
      <c r="B156" s="60" t="s">
        <v>298</v>
      </c>
      <c r="C156" s="60" t="s">
        <v>46</v>
      </c>
      <c r="D156" s="167" t="s">
        <v>300</v>
      </c>
    </row>
    <row r="157" spans="1:4" x14ac:dyDescent="0.25">
      <c r="A157" s="165" t="s">
        <v>464</v>
      </c>
      <c r="B157" s="60" t="s">
        <v>432</v>
      </c>
      <c r="C157" s="60" t="s">
        <v>46</v>
      </c>
      <c r="D157" s="167" t="s">
        <v>496</v>
      </c>
    </row>
    <row r="158" spans="1:4" x14ac:dyDescent="0.25">
      <c r="A158" s="165" t="s">
        <v>614</v>
      </c>
      <c r="B158" s="60" t="s">
        <v>615</v>
      </c>
      <c r="C158" s="60" t="s">
        <v>46</v>
      </c>
      <c r="D158" s="167" t="s">
        <v>616</v>
      </c>
    </row>
    <row r="159" spans="1:4" x14ac:dyDescent="0.25">
      <c r="A159" s="165" t="s">
        <v>465</v>
      </c>
      <c r="B159" s="60" t="s">
        <v>433</v>
      </c>
      <c r="C159" s="60" t="s">
        <v>46</v>
      </c>
      <c r="D159" s="167" t="s">
        <v>497</v>
      </c>
    </row>
    <row r="160" spans="1:4" x14ac:dyDescent="0.25">
      <c r="A160" s="165" t="s">
        <v>363</v>
      </c>
      <c r="B160" s="60" t="s">
        <v>362</v>
      </c>
      <c r="C160" s="60" t="s">
        <v>46</v>
      </c>
      <c r="D160" s="167" t="s">
        <v>364</v>
      </c>
    </row>
    <row r="161" spans="1:4" x14ac:dyDescent="0.25">
      <c r="A161" s="165" t="s">
        <v>302</v>
      </c>
      <c r="B161" s="60" t="s">
        <v>301</v>
      </c>
      <c r="C161" s="60" t="s">
        <v>46</v>
      </c>
      <c r="D161" s="167" t="s">
        <v>303</v>
      </c>
    </row>
    <row r="162" spans="1:4" x14ac:dyDescent="0.25">
      <c r="A162" s="165" t="s">
        <v>6</v>
      </c>
      <c r="B162" s="60" t="s">
        <v>304</v>
      </c>
      <c r="C162" s="60" t="s">
        <v>46</v>
      </c>
      <c r="D162" s="167" t="s">
        <v>305</v>
      </c>
    </row>
    <row r="163" spans="1:4" x14ac:dyDescent="0.25">
      <c r="A163" s="165" t="s">
        <v>466</v>
      </c>
      <c r="B163" s="60" t="s">
        <v>434</v>
      </c>
      <c r="C163" s="60" t="s">
        <v>46</v>
      </c>
      <c r="D163" s="167" t="s">
        <v>498</v>
      </c>
    </row>
    <row r="164" spans="1:4" x14ac:dyDescent="0.25">
      <c r="A164" s="165" t="s">
        <v>467</v>
      </c>
      <c r="B164" s="60" t="s">
        <v>435</v>
      </c>
      <c r="C164" s="60" t="s">
        <v>46</v>
      </c>
      <c r="D164" s="167" t="s">
        <v>499</v>
      </c>
    </row>
    <row r="165" spans="1:4" x14ac:dyDescent="0.25">
      <c r="A165" s="165" t="s">
        <v>617</v>
      </c>
      <c r="B165" s="60" t="s">
        <v>306</v>
      </c>
      <c r="C165" s="60" t="s">
        <v>46</v>
      </c>
      <c r="D165" s="167" t="s">
        <v>307</v>
      </c>
    </row>
    <row r="166" spans="1:4" x14ac:dyDescent="0.25">
      <c r="A166" s="165" t="s">
        <v>309</v>
      </c>
      <c r="B166" s="60" t="s">
        <v>308</v>
      </c>
      <c r="C166" s="60" t="s">
        <v>46</v>
      </c>
      <c r="D166" s="167" t="s">
        <v>310</v>
      </c>
    </row>
    <row r="167" spans="1:4" x14ac:dyDescent="0.25">
      <c r="A167" s="165" t="s">
        <v>468</v>
      </c>
      <c r="B167" s="60" t="s">
        <v>436</v>
      </c>
      <c r="C167" s="60" t="s">
        <v>46</v>
      </c>
      <c r="D167" s="167" t="s">
        <v>500</v>
      </c>
    </row>
    <row r="168" spans="1:4" x14ac:dyDescent="0.25">
      <c r="A168" s="165" t="s">
        <v>312</v>
      </c>
      <c r="B168" s="60" t="s">
        <v>311</v>
      </c>
      <c r="C168" s="60" t="s">
        <v>46</v>
      </c>
      <c r="D168" s="167" t="s">
        <v>313</v>
      </c>
    </row>
    <row r="169" spans="1:4" x14ac:dyDescent="0.25">
      <c r="A169" s="165" t="s">
        <v>315</v>
      </c>
      <c r="B169" s="60" t="s">
        <v>314</v>
      </c>
      <c r="C169" s="60" t="s">
        <v>46</v>
      </c>
      <c r="D169" s="167" t="s">
        <v>316</v>
      </c>
    </row>
    <row r="170" spans="1:4" x14ac:dyDescent="0.25">
      <c r="A170" s="165" t="s">
        <v>469</v>
      </c>
      <c r="B170" s="60" t="s">
        <v>437</v>
      </c>
      <c r="C170" s="60" t="s">
        <v>46</v>
      </c>
      <c r="D170" s="167" t="s">
        <v>501</v>
      </c>
    </row>
    <row r="171" spans="1:4" x14ac:dyDescent="0.25">
      <c r="A171" s="165" t="s">
        <v>470</v>
      </c>
      <c r="B171" s="60" t="s">
        <v>438</v>
      </c>
      <c r="C171" s="60" t="s">
        <v>46</v>
      </c>
      <c r="D171" s="167" t="s">
        <v>502</v>
      </c>
    </row>
    <row r="172" spans="1:4" x14ac:dyDescent="0.25">
      <c r="A172" s="165" t="s">
        <v>321</v>
      </c>
      <c r="B172" s="60" t="s">
        <v>320</v>
      </c>
      <c r="C172" s="60" t="s">
        <v>46</v>
      </c>
      <c r="D172" s="167" t="s">
        <v>322</v>
      </c>
    </row>
    <row r="173" spans="1:4" x14ac:dyDescent="0.25">
      <c r="A173" s="165" t="s">
        <v>318</v>
      </c>
      <c r="B173" s="60" t="s">
        <v>317</v>
      </c>
      <c r="C173" s="60" t="s">
        <v>46</v>
      </c>
      <c r="D173" s="167" t="s">
        <v>319</v>
      </c>
    </row>
    <row r="174" spans="1:4" x14ac:dyDescent="0.25">
      <c r="A174" s="165" t="s">
        <v>471</v>
      </c>
      <c r="B174" s="60" t="s">
        <v>439</v>
      </c>
      <c r="C174" s="60" t="s">
        <v>46</v>
      </c>
      <c r="D174" s="167" t="s">
        <v>503</v>
      </c>
    </row>
    <row r="175" spans="1:4" x14ac:dyDescent="0.25">
      <c r="A175" s="165" t="s">
        <v>7</v>
      </c>
      <c r="B175" s="60" t="s">
        <v>175</v>
      </c>
      <c r="C175" s="60" t="s">
        <v>46</v>
      </c>
      <c r="D175" s="167" t="s">
        <v>176</v>
      </c>
    </row>
    <row r="176" spans="1:4" x14ac:dyDescent="0.25">
      <c r="A176" s="171" t="s">
        <v>472</v>
      </c>
      <c r="B176" s="64" t="s">
        <v>440</v>
      </c>
      <c r="C176" s="64" t="s">
        <v>46</v>
      </c>
      <c r="D176" s="66" t="s">
        <v>504</v>
      </c>
    </row>
  </sheetData>
  <sheetProtection algorithmName="SHA-512" hashValue="w4GZ2UyEwcyJi2ek00pgf9SM+xYDmes6wLeLLGG4MTQGP3msAHdVFrjmW28EoUTSJV+9d5dNLuz2HBONW+SSig==" saltValue="LDzIvXuPPQJ9V09ExNYcxg==" spinCount="100000" sheet="1" objects="1" scenarios="1"/>
  <sortState xmlns:xlrd2="http://schemas.microsoft.com/office/spreadsheetml/2017/richdata2" ref="A3:D153">
    <sortCondition ref="D3:D153"/>
    <sortCondition ref="B3:B153"/>
  </sortState>
  <mergeCells count="5">
    <mergeCell ref="H16:I16"/>
    <mergeCell ref="A1:D1"/>
    <mergeCell ref="L1:N1"/>
    <mergeCell ref="H14:I14"/>
    <mergeCell ref="H15:I1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73653-0A18-4ABE-8C6C-DB41C9CAF76B}">
  <sheetPr codeName="Sheet4"/>
  <dimension ref="A1:H43"/>
  <sheetViews>
    <sheetView zoomScaleNormal="100" workbookViewId="0">
      <pane xSplit="1" ySplit="10" topLeftCell="B20" activePane="bottomRight" state="frozen"/>
      <selection pane="topRight" activeCell="B1" sqref="B1"/>
      <selection pane="bottomLeft" activeCell="A11" sqref="A11"/>
      <selection pane="bottomRight" activeCell="H47" sqref="H47"/>
    </sheetView>
  </sheetViews>
  <sheetFormatPr defaultColWidth="9.109375" defaultRowHeight="12" x14ac:dyDescent="0.25"/>
  <cols>
    <col min="1" max="3" width="8.6640625" style="60" customWidth="1"/>
    <col min="4" max="4" width="14.6640625" style="60" customWidth="1"/>
    <col min="5" max="5" width="21.5546875" style="60" customWidth="1"/>
    <col min="6" max="6" width="16.6640625" style="160" customWidth="1"/>
    <col min="7" max="7" width="12" style="60" customWidth="1"/>
    <col min="8" max="8" width="151.6640625" style="60" customWidth="1"/>
    <col min="9" max="16384" width="9.109375" style="60"/>
  </cols>
  <sheetData>
    <row r="1" spans="1:8" x14ac:dyDescent="0.25">
      <c r="A1" s="277" t="str">
        <f>VLOOKUP("G00",tblTranslation[],LangNameID,FALSE) &amp;" ( "&amp;Idiom&amp;" )"</f>
        <v>Instrucciones para cumplimentar el formulario ( ESP )</v>
      </c>
      <c r="B1" s="277"/>
      <c r="C1" s="277"/>
      <c r="D1" s="277"/>
      <c r="E1" s="277"/>
      <c r="F1" s="277"/>
      <c r="G1" s="277"/>
      <c r="H1" s="277"/>
    </row>
    <row r="2" spans="1:8" x14ac:dyDescent="0.25">
      <c r="A2" s="278" t="str">
        <f>VLOOKUP("G01",tblTranslation[],LangFieldID,FALSE)</f>
        <v>General</v>
      </c>
      <c r="B2" s="278"/>
      <c r="C2" s="278"/>
      <c r="D2" s="278"/>
      <c r="E2" s="278"/>
      <c r="F2" s="118"/>
      <c r="G2" s="119"/>
      <c r="H2" s="120"/>
    </row>
    <row r="3" spans="1:8" x14ac:dyDescent="0.25">
      <c r="A3" s="120" t="s">
        <v>633</v>
      </c>
      <c r="B3" s="258" t="str">
        <f>VLOOKUP("G01a",tblTranslation[],LangNameID,FALSE)</f>
        <v>Cumplimentar con la mayor información posible las secciones "cabecera" y "detalles" (no dejar campos vacíos cuando se conoce la información)</v>
      </c>
      <c r="C3" s="258"/>
      <c r="D3" s="258"/>
      <c r="E3" s="258"/>
      <c r="F3" s="258"/>
      <c r="G3" s="258"/>
      <c r="H3" s="258"/>
    </row>
    <row r="4" spans="1:8" x14ac:dyDescent="0.25">
      <c r="A4" s="120" t="s">
        <v>634</v>
      </c>
      <c r="B4" s="258" t="str">
        <f>VLOOKUP("G01b",tblTranslation[],LangNameID,FALSE)</f>
        <v>En la sección de cabecera, sólo pueden cumplimentarse las celdas en blanco (manualmente o seleccionando en la pestaña desplegable el código correspondiente)</v>
      </c>
      <c r="C4" s="258"/>
      <c r="D4" s="258"/>
      <c r="E4" s="258"/>
      <c r="F4" s="258"/>
      <c r="G4" s="258"/>
      <c r="H4" s="258"/>
    </row>
    <row r="5" spans="1:8" x14ac:dyDescent="0.25">
      <c r="A5" s="120" t="s">
        <v>635</v>
      </c>
      <c r="B5" s="258" t="str">
        <f>VLOOKUP("G01c",tblTranslation[],LangNameID,FALSE)</f>
        <v>Utilice siempre los códigos estándar ICCAT (cuando se requiere el elemento "OTROS" de varios campos, este debe describirse explícitamente en las "Notas")</v>
      </c>
      <c r="C5" s="258"/>
      <c r="D5" s="258"/>
      <c r="E5" s="258"/>
      <c r="F5" s="258"/>
      <c r="G5" s="258"/>
      <c r="H5" s="258"/>
    </row>
    <row r="6" spans="1:8" x14ac:dyDescent="0.25">
      <c r="A6" s="120" t="s">
        <v>636</v>
      </c>
      <c r="B6" s="258" t="str">
        <f>VLOOKUP("G01d",tblTranslation[],LangNameID,FALSE)</f>
        <v>Recomendación para los usuarios con bases de datos: para pegar un conjunto de datos completo en la sección de información detallada (debe tener la misma estructura y formato) se debe utilizar "Pegado especial (valores)"</v>
      </c>
      <c r="C6" s="258"/>
      <c r="D6" s="258"/>
      <c r="E6" s="258"/>
      <c r="F6" s="258"/>
      <c r="G6" s="258"/>
      <c r="H6" s="258"/>
    </row>
    <row r="7" spans="1:8" x14ac:dyDescent="0.25">
      <c r="A7" s="120" t="s">
        <v>637</v>
      </c>
      <c r="B7" s="258" t="str">
        <f>VLOOKUP("G01e",tblTranslation[],LangNameID,FALSE)</f>
        <v>Deje en blanco los campos para los que no se ha recopilado información</v>
      </c>
      <c r="C7" s="258"/>
      <c r="D7" s="258"/>
      <c r="E7" s="258"/>
      <c r="F7" s="258"/>
      <c r="G7" s="258"/>
      <c r="H7" s="258"/>
    </row>
    <row r="8" spans="1:8" x14ac:dyDescent="0.25">
      <c r="A8" s="121"/>
      <c r="B8" s="121"/>
      <c r="C8" s="122"/>
      <c r="D8" s="122"/>
      <c r="E8" s="122"/>
      <c r="F8" s="123"/>
      <c r="G8" s="124"/>
      <c r="H8" s="121"/>
    </row>
    <row r="9" spans="1:8" x14ac:dyDescent="0.25">
      <c r="A9" s="259" t="str">
        <f>VLOOKUP("S00",tblTranslation[],LangFieldID,FALSE)</f>
        <v>Específico (por campo)</v>
      </c>
      <c r="B9" s="259"/>
      <c r="C9" s="259"/>
      <c r="D9" s="259"/>
      <c r="E9" s="259"/>
      <c r="F9" s="123"/>
      <c r="G9" s="124"/>
      <c r="H9" s="121"/>
    </row>
    <row r="10" spans="1:8" ht="24" x14ac:dyDescent="0.25">
      <c r="A10" s="125" t="str">
        <f>VLOOKUP("SC01",tblTranslation[],LangFieldID,FALSE)</f>
        <v>Formulario</v>
      </c>
      <c r="B10" s="125" t="str">
        <f>VLOOKUP("SC02",tblTranslation[],LangFieldID,FALSE)</f>
        <v>Subformulario</v>
      </c>
      <c r="C10" s="125" t="str">
        <f>VLOOKUP("SC03",tblTranslation[],LangFieldID,FALSE)</f>
        <v>Parte</v>
      </c>
      <c r="D10" s="125" t="str">
        <f>VLOOKUP("SC04",tblTranslation[],LangFieldID,FALSE)</f>
        <v>Sección</v>
      </c>
      <c r="E10" s="125" t="str">
        <f>VLOOKUP("SC05",tblTranslation[],LangFieldID,FALSE)</f>
        <v>Sub-secciones</v>
      </c>
      <c r="F10" s="126" t="str">
        <f>VLOOKUP("SC06",tblTranslation[],LangFieldID,FALSE)</f>
        <v>Campo (nombre)</v>
      </c>
      <c r="G10" s="127" t="str">
        <f>VLOOKUP("SC07",tblTranslation[],LangFieldID,FALSE)</f>
        <v>Campo (formato)</v>
      </c>
      <c r="H10" s="125" t="str">
        <f>VLOOKUP("SC08",tblTranslation[],LangFieldID,FALSE)</f>
        <v>Descripción</v>
      </c>
    </row>
    <row r="11" spans="1:8" x14ac:dyDescent="0.25">
      <c r="A11" s="268" t="str">
        <f>VLOOKUP("T00",tblTranslation[],LangFieldID,FALSE)</f>
        <v>CP24-AuthPort</v>
      </c>
      <c r="B11" s="262" t="str">
        <f>VLOOKUP("T01",tblTranslation[],LangFieldID,FALSE)</f>
        <v>Título</v>
      </c>
      <c r="C11" s="263"/>
      <c r="D11" s="263"/>
      <c r="E11" s="264"/>
      <c r="F11" s="128" t="str">
        <f>VLOOKUP("tVersion",tblTranslation[],LangFieldID,FALSE)</f>
        <v>Versión</v>
      </c>
      <c r="G11" s="129" t="str">
        <f>VLOOKUP("tVersion",tblTranslation[],6,FALSE)</f>
        <v>(fixed)</v>
      </c>
      <c r="H11" s="130" t="str">
        <f>VLOOKUP("tVersion",tblTranslation[],LangNameID,FALSE)</f>
        <v>Utilice siempre la última versión de este formulario que se publica en la página web de ICCAT.</v>
      </c>
    </row>
    <row r="12" spans="1:8" x14ac:dyDescent="0.25">
      <c r="A12" s="269"/>
      <c r="B12" s="265"/>
      <c r="C12" s="266"/>
      <c r="D12" s="266"/>
      <c r="E12" s="267"/>
      <c r="F12" s="128" t="str">
        <f>VLOOKUP("tLang",tblTranslation[],LangFieldID,FALSE)</f>
        <v>Idioma</v>
      </c>
      <c r="G12" s="131" t="str">
        <f>VLOOKUP("tLang",tblTranslation[],6,FALSE)</f>
        <v>ICCAT code</v>
      </c>
      <c r="H12" s="132" t="str">
        <f>VLOOKUP("tLang",tblTranslation[],LangNameID,FALSE)</f>
        <v>Elija el idioma (EN, FR, ES) para la traducción del formulario</v>
      </c>
    </row>
    <row r="13" spans="1:8" x14ac:dyDescent="0.25">
      <c r="A13" s="269"/>
      <c r="B13" s="268" t="str">
        <f>VLOOKUP("T03",tblTranslation[],LangFieldID,FALSE)</f>
        <v>CP24</v>
      </c>
      <c r="C13" s="268" t="str">
        <f>VLOOKUP("H00",tblTranslation[],LangFieldID,FALSE)</f>
        <v>Cabecera</v>
      </c>
      <c r="D13" s="250" t="str">
        <f>VLOOKUP("H10",tblTranslation[],LangFieldID,FALSE)</f>
        <v>Corresponsal de pabellón</v>
      </c>
      <c r="E13" s="251"/>
      <c r="F13" s="133" t="str">
        <f>VLOOKUP("hPerson",tblTranslation[],LangFieldID,FALSE)</f>
        <v>Nombre</v>
      </c>
      <c r="G13" s="134" t="str">
        <f>VLOOKUP("hPerson",tblTranslation[],6,FALSE)</f>
        <v>string</v>
      </c>
      <c r="H13" s="135" t="str">
        <f>VLOOKUP("hPerson",tblTranslation[],LangNameID,FALSE)</f>
        <v>Introduzca el nombre de la persona a contactar en caso de consultas</v>
      </c>
    </row>
    <row r="14" spans="1:8" x14ac:dyDescent="0.25">
      <c r="A14" s="269"/>
      <c r="B14" s="269"/>
      <c r="C14" s="269"/>
      <c r="D14" s="254"/>
      <c r="E14" s="255"/>
      <c r="F14" s="133" t="str">
        <f>VLOOKUP("hAgency",tblTranslation[],LangFieldID,FALSE)</f>
        <v>Agencia que informa</v>
      </c>
      <c r="G14" s="136" t="str">
        <f>VLOOKUP("hAgency",tblTranslation[],6,FALSE)</f>
        <v>string</v>
      </c>
      <c r="H14" s="137" t="str">
        <f>VLOOKUP("hAgency",tblTranslation[],LangNameID,FALSE)</f>
        <v>Introduzca el nombre de su ministerio, institución o agencia</v>
      </c>
    </row>
    <row r="15" spans="1:8" x14ac:dyDescent="0.25">
      <c r="A15" s="269"/>
      <c r="B15" s="269"/>
      <c r="C15" s="269"/>
      <c r="D15" s="254"/>
      <c r="E15" s="255"/>
      <c r="F15" s="133" t="str">
        <f>VLOOKUP("hAddress",tblTranslation[],LangFieldID,FALSE)</f>
        <v>Dirección</v>
      </c>
      <c r="G15" s="136" t="str">
        <f>VLOOKUP("hAddress",tblTranslation[],6,FALSE)</f>
        <v>string</v>
      </c>
      <c r="H15" s="137" t="str">
        <f>VLOOKUP("hAddress",tblTranslation[],LangNameID,FALSE)</f>
        <v>Introduzca la dirección de su ministerio, institución o agencia</v>
      </c>
    </row>
    <row r="16" spans="1:8" x14ac:dyDescent="0.25">
      <c r="A16" s="269"/>
      <c r="B16" s="269"/>
      <c r="C16" s="269"/>
      <c r="D16" s="254"/>
      <c r="E16" s="255"/>
      <c r="F16" s="133" t="str">
        <f>VLOOKUP("hEmail",tblTranslation[],LangFieldID,FALSE)</f>
        <v>Email</v>
      </c>
      <c r="G16" s="136" t="str">
        <f>VLOOKUP("hEmail",tblTranslation[],6,FALSE)</f>
        <v>string</v>
      </c>
      <c r="H16" s="137" t="str">
        <f>VLOOKUP("hEmail",tblTranslation[],LangNameID,FALSE)</f>
        <v>Introduzca la dirección de correo electrónico de la persona a contactar</v>
      </c>
    </row>
    <row r="17" spans="1:8" x14ac:dyDescent="0.25">
      <c r="A17" s="269"/>
      <c r="B17" s="269"/>
      <c r="C17" s="269"/>
      <c r="D17" s="252"/>
      <c r="E17" s="253"/>
      <c r="F17" s="133" t="str">
        <f>VLOOKUP("hPhone",tblTranslation[],LangFieldID,FALSE)</f>
        <v>Teléfono</v>
      </c>
      <c r="G17" s="138" t="str">
        <f>VLOOKUP("hPhone",tblTranslation[],6,FALSE)</f>
        <v>string</v>
      </c>
      <c r="H17" s="139" t="str">
        <f>VLOOKUP("hPhone",tblTranslation[],LangNameID,FALSE)</f>
        <v>Introduzca el número de teléfono de la persona a contactar</v>
      </c>
    </row>
    <row r="18" spans="1:8" x14ac:dyDescent="0.25">
      <c r="A18" s="269"/>
      <c r="B18" s="269"/>
      <c r="C18" s="269"/>
      <c r="D18" s="250" t="str">
        <f>VLOOKUP("H30",tblTranslation[],LangFieldID,FALSE)</f>
        <v>Características conjunto de datos</v>
      </c>
      <c r="E18" s="251"/>
      <c r="F18" s="140" t="str">
        <f>VLOOKUP("hFlagRep",tblTranslation[],LangFieldID,FALSE)</f>
        <v>Pabellón que informa</v>
      </c>
      <c r="G18" s="134" t="str">
        <f>VLOOKUP("hFlagRep",tblTranslation[],6,FALSE)</f>
        <v>ICCAT code</v>
      </c>
      <c r="H18" s="135" t="str">
        <f>VLOOKUP("hFlagRep",tblTranslation[],LangNameID,FALSE)</f>
        <v>Introduzca el pabellón de la CPC (Parte, Entidad o Entidad pesquera) que presenta la información</v>
      </c>
    </row>
    <row r="19" spans="1:8" x14ac:dyDescent="0.25">
      <c r="A19" s="269"/>
      <c r="B19" s="269"/>
      <c r="C19" s="269"/>
      <c r="D19" s="252"/>
      <c r="E19" s="253"/>
      <c r="F19" s="133" t="str">
        <f>VLOOKUP("hNotes",tblTranslation[],LangFieldID,FALSE)</f>
        <v>Notas</v>
      </c>
      <c r="G19" s="138" t="str">
        <f>VLOOKUP("hNotes",tblTranslation[],6,FALSE)</f>
        <v>string</v>
      </c>
      <c r="H19" s="139" t="str">
        <f>VLOOKUP("hNotes",tblTranslation[],LangNameID,FALSE)</f>
        <v>Espacio reservado  para posibles notas necesarias (justificación de la ausencia de LOCODE, etc.) o para cualquier otra información pertinente.</v>
      </c>
    </row>
    <row r="20" spans="1:8" x14ac:dyDescent="0.25">
      <c r="A20" s="269"/>
      <c r="B20" s="269"/>
      <c r="C20" s="269"/>
      <c r="D20" s="250" t="s">
        <v>2</v>
      </c>
      <c r="E20" s="251"/>
      <c r="F20" s="141" t="str">
        <f>VLOOKUP("hDateRep",tblTranslation[],LangFieldID,FALSE)</f>
        <v>Fecha de notificación</v>
      </c>
      <c r="G20" s="136" t="str">
        <f>VLOOKUP("hDateRep",tblTranslation[],6,FALSE)</f>
        <v>date</v>
      </c>
      <c r="H20" s="137" t="str">
        <f>VLOOKUP("hDateRep",tblTranslation[],LangNameID,FALSE)</f>
        <v>Reservado a la Sacretaría</v>
      </c>
    </row>
    <row r="21" spans="1:8" x14ac:dyDescent="0.25">
      <c r="A21" s="269"/>
      <c r="B21" s="269"/>
      <c r="C21" s="269"/>
      <c r="D21" s="254"/>
      <c r="E21" s="255"/>
      <c r="F21" s="133" t="str">
        <f>VLOOKUP("hRef",tblTranslation[],LangFieldID,FALSE)</f>
        <v>Nº Referencia</v>
      </c>
      <c r="G21" s="136" t="str">
        <f>VLOOKUP("hRef",tblTranslation[],6,FALSE)</f>
        <v>ICCAT code</v>
      </c>
      <c r="H21" s="137" t="str">
        <f>VLOOKUP("hRef",tblTranslation[],LangNameID,FALSE)</f>
        <v>Reservado a la Secretaría</v>
      </c>
    </row>
    <row r="22" spans="1:8" ht="24" x14ac:dyDescent="0.25">
      <c r="A22" s="269"/>
      <c r="B22" s="269"/>
      <c r="C22" s="270"/>
      <c r="D22" s="252"/>
      <c r="E22" s="253"/>
      <c r="F22" s="133" t="str">
        <f>VLOOKUP("hFname",tblTranslation[],LangFieldID,FALSE)</f>
        <v>Nombre archivo (propuesto)</v>
      </c>
      <c r="G22" s="138" t="str">
        <f>VLOOKUP("hFName",tblTranslation[],6,FALSE)</f>
        <v>string</v>
      </c>
      <c r="H22" s="139" t="str">
        <f>VLOOKUP("hFName",tblTranslation[],LangNameID,FALSE)</f>
        <v>Enviar el formulario a ICCAT con el nombre del archivo propuesto (si es necesario, agregue un sufijo al final del nombre del archivo: [suffix])</v>
      </c>
    </row>
    <row r="23" spans="1:8" ht="24" x14ac:dyDescent="0.25">
      <c r="A23" s="269"/>
      <c r="B23" s="269"/>
      <c r="C23" s="268" t="str">
        <f>VLOOKUP("D00",tblTranslation[],LangFieldID,FALSE)</f>
        <v>Detalle</v>
      </c>
      <c r="D23" s="142" t="str">
        <f>VLOOKUP("D10",tblTranslation[],LangFieldID,FALSE)</f>
        <v>Identificación del puerto</v>
      </c>
      <c r="E23" s="143"/>
      <c r="F23" s="144" t="str">
        <f>VLOOKUP("PortName",tblTranslation[],LangFieldID,FALSE)</f>
        <v>Nombre del puerto (Latín)</v>
      </c>
      <c r="G23" s="134" t="str">
        <f>VLOOKUP("PortName",tblTranslation[],6,FALSE)</f>
        <v>string</v>
      </c>
      <c r="H23" s="135" t="str">
        <f>VLOOKUP("PortName",tblTranslation[],LangNameID,FALSE)</f>
        <v>Introduzca el nombre actual del puerto  (todos los caracteres deben estar en alfabeto latino). El uso de caracteres en otros alfabetos puede causar errores de procesamiento</v>
      </c>
    </row>
    <row r="24" spans="1:8" x14ac:dyDescent="0.25">
      <c r="A24" s="269"/>
      <c r="B24" s="269"/>
      <c r="C24" s="269"/>
      <c r="D24" s="145"/>
      <c r="E24" s="146"/>
      <c r="F24" s="147" t="str">
        <f>VLOOKUP("Country",tblTranslation[],LangFieldID,FALSE)</f>
        <v>País (cód)</v>
      </c>
      <c r="G24" s="136" t="str">
        <f>VLOOKUP("Country",tblTranslation[],6,FALSE)</f>
        <v>ICCAT code</v>
      </c>
      <c r="H24" s="137" t="str">
        <f>VLOOKUP("Country",tblTranslation[],LangNameID,FALSE)</f>
        <v>Seleccione el país (elija entre los códigos de país disponibles) donde se encuentra el puerto</v>
      </c>
    </row>
    <row r="25" spans="1:8" x14ac:dyDescent="0.25">
      <c r="A25" s="269"/>
      <c r="B25" s="269"/>
      <c r="C25" s="269"/>
      <c r="D25" s="145"/>
      <c r="E25" s="146"/>
      <c r="F25" s="144" t="str">
        <f>VLOOKUP("PortCode",tblTranslation[],LangFieldID,FALSE)</f>
        <v>Código de puerto</v>
      </c>
      <c r="G25" s="138" t="str">
        <f>VLOOKUP("PortCode",tblTranslation[],6,FALSE)</f>
        <v>string</v>
      </c>
      <c r="H25" s="139" t="str">
        <f>VLOOKUP("PortCode",tblTranslation[],LangNameID,FALSE)</f>
        <v>Código de las Naciones Unidas para las ubicaciones de comercio y transporte (UN/LOCODE) asignado al puerto. Si el puerto no tiene ninguno, deje este campo en blanco</v>
      </c>
    </row>
    <row r="26" spans="1:8" x14ac:dyDescent="0.25">
      <c r="A26" s="269"/>
      <c r="B26" s="269"/>
      <c r="C26" s="269"/>
      <c r="D26" s="145"/>
      <c r="E26" s="260" t="str">
        <f>VLOOKUP("D11",tblTranslation[],LangFieldID,FALSE)</f>
        <v>Posición geográfica</v>
      </c>
      <c r="F26" s="148" t="str">
        <f>VLOOKUP("Latitude",tblTranslation[],LangFieldID,FALSE)</f>
        <v>Latitud (±dd.dddd)</v>
      </c>
      <c r="G26" s="136" t="str">
        <f>VLOOKUP("Latitude",tblTranslation[],6,FALSE)</f>
        <v>see format</v>
      </c>
      <c r="H26" s="137" t="str">
        <f>VLOOKUP("Latitude",tblTranslation[],LangNameID,FALSE)</f>
        <v>Latitud en la que se encuentra el puerto</v>
      </c>
    </row>
    <row r="27" spans="1:8" x14ac:dyDescent="0.25">
      <c r="A27" s="269"/>
      <c r="B27" s="269"/>
      <c r="C27" s="269"/>
      <c r="D27" s="149"/>
      <c r="E27" s="261"/>
      <c r="F27" s="147" t="str">
        <f>VLOOKUP("Longitude",tblTranslation[],LangFieldID,FALSE)</f>
        <v>Longitud (±dd.dddd)</v>
      </c>
      <c r="G27" s="138" t="str">
        <f>VLOOKUP("Longitude",tblTranslation[],6,FALSE)</f>
        <v>see format</v>
      </c>
      <c r="H27" s="139" t="str">
        <f>VLOOKUP("Longitude",tblTranslation[],LangNameID,FALSE)</f>
        <v>Longitud en la que se encuentra el puerto</v>
      </c>
    </row>
    <row r="28" spans="1:8" ht="24" x14ac:dyDescent="0.25">
      <c r="A28" s="269"/>
      <c r="B28" s="269"/>
      <c r="C28" s="269"/>
      <c r="D28" s="274" t="str">
        <f>VLOOKUP("D20",tblTranslation[],LangFieldID,FALSE)</f>
        <v>Autorización E-BFT</v>
      </c>
      <c r="E28" s="271" t="str">
        <f>VLOOKUP("D21",tblTranslation[],LangFieldID,FALSE)</f>
        <v>Periodo de autorización *</v>
      </c>
      <c r="F28" s="150" t="str">
        <f>VLOOKUP("bftDtAuthFrom",tblTranslation[],LangFieldID,FALSE)</f>
        <v>Desde (fecha)</v>
      </c>
      <c r="G28" s="134" t="str">
        <f>VLOOKUP("bftDtAuthFrom",tblTranslation[],6,FALSE)</f>
        <v>date</v>
      </c>
      <c r="H28" s="135" t="str">
        <f>VLOOKUP("bftDtAuthFrom",tblTranslation[],LangNameID,FALSE)</f>
        <v>Inserte la fecha de inicio de la autorización como puerto designado donde se autorizan las operaciones de desembarque o transbordo de atún rojo. Asegúrese de que las nuevas fechas de autorización no se solapan con las actuales</v>
      </c>
    </row>
    <row r="29" spans="1:8" ht="24" x14ac:dyDescent="0.25">
      <c r="A29" s="269"/>
      <c r="B29" s="269"/>
      <c r="C29" s="269"/>
      <c r="D29" s="275"/>
      <c r="E29" s="272"/>
      <c r="F29" s="150" t="str">
        <f>VLOOKUP("bftDtAuthTo",tblTranslation[],LangFieldID,FALSE)</f>
        <v>Hasta (fecha)</v>
      </c>
      <c r="G29" s="138" t="str">
        <f>VLOOKUP("bftDtAuthTo",tblTranslation[],6,FALSE)</f>
        <v>date</v>
      </c>
      <c r="H29" s="139" t="str">
        <f>VLOOKUP("bftDtAuthTo",tblTranslation[],LangNameID,FALSE)</f>
        <v>Inserte la fecha de finalización de la autorización como puerto designado donde se autorizan las operaciones de desembarque o transbordo de atún rojo. Asegúrese de que las nuevas fechas de autorización no se solapen con las actuales</v>
      </c>
    </row>
    <row r="30" spans="1:8" x14ac:dyDescent="0.25">
      <c r="A30" s="269"/>
      <c r="B30" s="269"/>
      <c r="C30" s="269"/>
      <c r="D30" s="275"/>
      <c r="E30" s="271" t="str">
        <f>VLOOKUP("D22",tblTranslation[],LangFieldID,FALSE)</f>
        <v>Detalles E-BFT</v>
      </c>
      <c r="F30" s="150" t="str">
        <f>VLOOKUP("bftPermTimes",tblTranslation[],LangFieldID,FALSE)</f>
        <v>Horas permitidas *</v>
      </c>
      <c r="G30" s="134" t="str">
        <f>VLOOKUP("bftPermTimes",tblTranslation[],6,FALSE)</f>
        <v>string</v>
      </c>
      <c r="H30" s="135" t="str">
        <f>VLOOKUP("bftPermTimes",tblTranslation[],LangNameID,FALSE)</f>
        <v>Horarios establecidos para las operaciones de desembarque y transbordo de atún rojo</v>
      </c>
    </row>
    <row r="31" spans="1:8" x14ac:dyDescent="0.25">
      <c r="A31" s="269"/>
      <c r="B31" s="269"/>
      <c r="C31" s="269"/>
      <c r="D31" s="275"/>
      <c r="E31" s="273"/>
      <c r="F31" s="150" t="str">
        <f>VLOOKUP("bftPermPlace",tblTranslation[],LangFieldID,FALSE)</f>
        <v>Lugares permitidos</v>
      </c>
      <c r="G31" s="136" t="str">
        <f>VLOOKUP("bftPermPlace",tblTranslation[],6,FALSE)</f>
        <v>string</v>
      </c>
      <c r="H31" s="137" t="str">
        <f>VLOOKUP("bftPermPlace",tblTranslation[],LangNameID,FALSE)</f>
        <v>Lugares establecidos para las operaciones de desembarque y transbordo de atún rojo dentro del puerto</v>
      </c>
    </row>
    <row r="32" spans="1:8" x14ac:dyDescent="0.25">
      <c r="A32" s="269"/>
      <c r="B32" s="269"/>
      <c r="C32" s="269"/>
      <c r="D32" s="276"/>
      <c r="E32" s="272"/>
      <c r="F32" s="151" t="str">
        <f>VLOOKUP("bftAuthType",tblTranslation[],LangFieldID,FALSE)</f>
        <v>Tipo de autorización</v>
      </c>
      <c r="G32" s="138" t="str">
        <f>VLOOKUP("bftAuthType",tblTranslation[],6,FALSE)</f>
        <v>ICCAT code</v>
      </c>
      <c r="H32" s="139" t="str">
        <f>VLOOKUP("bftAuthType",tblTranslation[],LangNameID,FALSE)</f>
        <v>Indique si las operaciones de atún rojo autorizadas para el puerto son de desembarque, transbordo o ambas. Consulte la hoja de códigos para conocer las opciones disponibles</v>
      </c>
    </row>
    <row r="33" spans="1:8" ht="24" x14ac:dyDescent="0.25">
      <c r="A33" s="269"/>
      <c r="B33" s="269"/>
      <c r="C33" s="269"/>
      <c r="D33" s="256" t="str">
        <f>VLOOKUP("D30",tblTranslation[],LangFieldID,FALSE)</f>
        <v>Autorización de desembarque de SWO-MED</v>
      </c>
      <c r="E33" s="256" t="str">
        <f>VLOOKUP("D31",tblTranslation[],LangFieldID,FALSE)</f>
        <v>Periodo de autorización *</v>
      </c>
      <c r="F33" s="152" t="str">
        <f>VLOOKUP("swoDtAuthFrom",tblTranslation[],LangFieldID,FALSE)</f>
        <v>Desde (fecha)</v>
      </c>
      <c r="G33" s="153" t="str">
        <f>VLOOKUP("swoDtAuthFrom",tblTranslation[],6,FALSE)</f>
        <v>date</v>
      </c>
      <c r="H33" s="130" t="str">
        <f>VLOOKUP("swoDtAuthFrom",tblTranslation[],LangNameID,FALSE)</f>
        <v>Inserte la fecha de inicio de la autorización como puerto designado donde se autoriza el desembarque  de pez espada del Mediterráneo. Asegúrese de que las nuevas fechas de autorización no se solapen con las actuales</v>
      </c>
    </row>
    <row r="34" spans="1:8" ht="24" x14ac:dyDescent="0.25">
      <c r="A34" s="269"/>
      <c r="B34" s="269"/>
      <c r="C34" s="269"/>
      <c r="D34" s="282"/>
      <c r="E34" s="257"/>
      <c r="F34" s="152" t="str">
        <f>VLOOKUP("swoDtAuthTo",tblTranslation[],LangFieldID,FALSE)</f>
        <v>Hasta (fecha)</v>
      </c>
      <c r="G34" s="154" t="str">
        <f>VLOOKUP("swoDtAuthTo",tblTranslation[],6,FALSE)</f>
        <v>date</v>
      </c>
      <c r="H34" s="132" t="str">
        <f>VLOOKUP("swoDtAuthTo",tblTranslation[],LangNameID,FALSE)</f>
        <v>Inserte la fecha de finalización de la autorización como puerto designado donde se autoriza el desembarque de pez espada del Mediterráneo. Asegúrese de que las nuevas fechas de autorización no se solapen con las actuales</v>
      </c>
    </row>
    <row r="35" spans="1:8" x14ac:dyDescent="0.25">
      <c r="A35" s="269"/>
      <c r="B35" s="269"/>
      <c r="C35" s="269"/>
      <c r="D35" s="282"/>
      <c r="E35" s="256" t="str">
        <f>VLOOKUP("D32",tblTranslation[],LangFieldID,FALSE)</f>
        <v>Detalles SWO</v>
      </c>
      <c r="F35" s="152" t="str">
        <f>VLOOKUP("swoPermTimes",tblTranslation[],LangFieldID,FALSE)</f>
        <v>Horas permitidas *</v>
      </c>
      <c r="G35" s="153" t="str">
        <f>VLOOKUP("swoPermTimes",tblTranslation[],6,FALSE)</f>
        <v>string</v>
      </c>
      <c r="H35" s="130" t="str">
        <f>VLOOKUP("swoPermTimes",tblTranslation[],LangNameID,FALSE)</f>
        <v>Horarios establecidos para el desembarque de pez espada del Mediterráneo</v>
      </c>
    </row>
    <row r="36" spans="1:8" x14ac:dyDescent="0.25">
      <c r="A36" s="269"/>
      <c r="B36" s="269"/>
      <c r="C36" s="269"/>
      <c r="D36" s="257"/>
      <c r="E36" s="257"/>
      <c r="F36" s="152" t="str">
        <f>VLOOKUP("swoPermPlace",tblTranslation[],LangFieldID,FALSE)</f>
        <v>Lugares permitidos</v>
      </c>
      <c r="G36" s="154" t="str">
        <f>VLOOKUP("swoPermPlace",tblTranslation[],6,FALSE)</f>
        <v>string</v>
      </c>
      <c r="H36" s="132" t="str">
        <f>VLOOKUP("swoPermPlace",tblTranslation[],LangNameID,FALSE)</f>
        <v>Lugares establecidos para el desembarque de pez espada del Mediterráneo dentro del puerto</v>
      </c>
    </row>
    <row r="37" spans="1:8" x14ac:dyDescent="0.25">
      <c r="A37" s="269"/>
      <c r="B37" s="269"/>
      <c r="C37" s="269"/>
      <c r="D37" s="279" t="str">
        <f>VLOOKUP("D40",tblTranslation[],LangFieldID,FALSE)</f>
        <v>Autorización de buques extranjeros</v>
      </c>
      <c r="E37" s="279" t="str">
        <f>VLOOKUP("D41",tblTranslation[],LangFieldID,FALSE)</f>
        <v>Periodo de autorización *</v>
      </c>
      <c r="F37" s="155" t="str">
        <f>VLOOKUP("fvDtAuthFrom",tblTranslation[],LangFieldID,FALSE)</f>
        <v>Desde (fecha)</v>
      </c>
      <c r="G37" s="153" t="str">
        <f>VLOOKUP("fvDtAuthFrom",tblTranslation[],6,FALSE)</f>
        <v>date</v>
      </c>
      <c r="H37" s="130" t="str">
        <f>VLOOKUP("fvDtAuthFrom",tblTranslation[],LangNameID,FALSE)</f>
        <v>Inserte la fecha de inicio de la autorización como puerto en el que los buques pesqueros extranjeros pueden solicitar la entrada. Asegúrese de que las nuevas fechas de autorización no se solapen con las actuales</v>
      </c>
    </row>
    <row r="38" spans="1:8" ht="24" x14ac:dyDescent="0.25">
      <c r="A38" s="269"/>
      <c r="B38" s="269"/>
      <c r="C38" s="269"/>
      <c r="D38" s="281"/>
      <c r="E38" s="280"/>
      <c r="F38" s="155" t="str">
        <f>VLOOKUP("fvDtAuthTo",tblTranslation[],LangFieldID,FALSE)</f>
        <v>Hasta (fecha)</v>
      </c>
      <c r="G38" s="154" t="str">
        <f>VLOOKUP("fvDtAuthTo",tblTranslation[],6,FALSE)</f>
        <v>date</v>
      </c>
      <c r="H38" s="132" t="str">
        <f>VLOOKUP("fvDtAuthTo",tblTranslation[],LangNameID,FALSE)</f>
        <v>Inserte la fecha de finalización de la autorización como puerto en el que pueden solicitar la entrada buques pesqueros extranjeros. Asegúrese de que las nuevas fechas de autorización no se solapen con las actuales</v>
      </c>
    </row>
    <row r="39" spans="1:8" ht="24" x14ac:dyDescent="0.25">
      <c r="A39" s="269"/>
      <c r="B39" s="269"/>
      <c r="C39" s="269"/>
      <c r="D39" s="281"/>
      <c r="E39" s="279" t="str">
        <f>VLOOKUP("D42",tblTranslation[],LangFieldID,FALSE)</f>
        <v>Puntos de contacto para buques pesqueros extranjeros</v>
      </c>
      <c r="F39" s="155" t="str">
        <f>VLOOKUP("fvCPointName",tblTranslation[],LangFieldID,FALSE)</f>
        <v>Nombre punto de contacto</v>
      </c>
      <c r="G39" s="153" t="str">
        <f>VLOOKUP("fvCPointName",tblTranslation[],6,FALSE)</f>
        <v>string</v>
      </c>
      <c r="H39" s="130" t="str">
        <f>VLOOKUP("fvCPointName",tblTranslation[],LangNameID,FALSE)</f>
        <v>Nombre del punto de contacto (entidad o persona), designado por cada CPC que concede acceso a sus puertos a los buques pesqueros extranjeros, para recibir las notificaciones de solicitud de entrada en puerto y las consultas relacionadas</v>
      </c>
    </row>
    <row r="40" spans="1:8" x14ac:dyDescent="0.25">
      <c r="A40" s="269"/>
      <c r="B40" s="269"/>
      <c r="C40" s="269"/>
      <c r="D40" s="281"/>
      <c r="E40" s="281"/>
      <c r="F40" s="155" t="str">
        <f>VLOOKUP("fvCPointEmail",tblTranslation[],LangFieldID,FALSE)</f>
        <v>Email</v>
      </c>
      <c r="G40" s="156" t="str">
        <f>VLOOKUP("fvCPointEmail",tblTranslation[],6,FALSE)</f>
        <v>string</v>
      </c>
      <c r="H40" s="157" t="str">
        <f>VLOOKUP("fvCPointEmail",tblTranslation[],LangNameID,FALSE)</f>
        <v>Dirección de correo electrónico del punto de contacto</v>
      </c>
    </row>
    <row r="41" spans="1:8" x14ac:dyDescent="0.25">
      <c r="A41" s="269"/>
      <c r="B41" s="269"/>
      <c r="C41" s="269"/>
      <c r="D41" s="281"/>
      <c r="E41" s="281"/>
      <c r="F41" s="158" t="str">
        <f>VLOOKUP("fvCPointPhone",tblTranslation[],LangFieldID,FALSE)</f>
        <v>Teléfono</v>
      </c>
      <c r="G41" s="136" t="str">
        <f>VLOOKUP("fvCPointPhone",tblTranslation[],6,FALSE)</f>
        <v>string</v>
      </c>
      <c r="H41" s="137" t="str">
        <f>VLOOKUP("fvCPointPhone",tblTranslation[],LangNameID,FALSE)</f>
        <v>Número de teléfono (incluya el código internacional) del punto de contacto</v>
      </c>
    </row>
    <row r="42" spans="1:8" ht="24" x14ac:dyDescent="0.25">
      <c r="A42" s="269"/>
      <c r="B42" s="269"/>
      <c r="C42" s="269"/>
      <c r="D42" s="281"/>
      <c r="E42" s="281"/>
      <c r="F42" s="159" t="str">
        <f>VLOOKUP("fvNotificRequired",tblTranslation[],LangFieldID,FALSE)</f>
        <v>Notificación requerida 
(horas de antelación)</v>
      </c>
      <c r="G42" s="138" t="str">
        <f>VLOOKUP("fvNotificRequired",tblTranslation[],6,FALSE)</f>
        <v>integer</v>
      </c>
      <c r="H42" s="132" t="str">
        <f>VLOOKUP("fvNotificRequired",tblTranslation[],LangNameID,FALSE)</f>
        <v>Horas de antelación con las que un buque pesquero extranjero que desee entrar en el puerto tiene que proporcionar la información requerida antes de la hora estimada de llegada al puerto (al menos 72 horas)</v>
      </c>
    </row>
    <row r="43" spans="1:8" ht="36" x14ac:dyDescent="0.25">
      <c r="A43" s="270"/>
      <c r="B43" s="270"/>
      <c r="C43" s="270"/>
      <c r="D43" s="280"/>
      <c r="E43" s="280"/>
      <c r="F43" s="159" t="str">
        <f>VLOOKUP("FvRM",tblTranslation[],LangFieldID,FALSE)</f>
        <v>Renovación (modo)</v>
      </c>
      <c r="G43" s="138" t="str">
        <f>VLOOKUP("FvRM",tblTranslation[],6,FALSE)</f>
        <v>ICCAT code</v>
      </c>
      <c r="H43" s="132" t="str">
        <f>VLOOKUP("FvRM",tblTranslation[],LangNameID,FALSE)</f>
        <v>Si la fecha de autorización como puerto en el que los buques pesqueros extranjeros pueden solicitar la entrada no expira cada año, introduzca AUTO. Esto renovará automáticamente la autorización para su puerto el 1 de enero de cada año. Si la autorización portuaria no puede renovarse automáticamente, introduzca EXPL. La autorización expirará en la fecha de finalización y, si no es renovada por la CPC, el puerto será desactivado del Registro ICCAT a menos que tenga otra autorización activa</v>
      </c>
    </row>
  </sheetData>
  <sheetProtection algorithmName="SHA-512" hashValue="GRXlIfJC2qYPZNDZhp9pD7VFslWskPtg50QjVRQc/3XmayowPOBkafElsWYX3l2ZFxUqnSxZc94dWk2SYCbWpw==" saltValue="mg31DClEGxlR6M838jH39Q==" spinCount="100000" sheet="1" objects="1" scenarios="1"/>
  <mergeCells count="26">
    <mergeCell ref="E33:E34"/>
    <mergeCell ref="E37:E38"/>
    <mergeCell ref="E39:E43"/>
    <mergeCell ref="D37:D43"/>
    <mergeCell ref="D33:D36"/>
    <mergeCell ref="A1:H1"/>
    <mergeCell ref="A2:E2"/>
    <mergeCell ref="B3:H3"/>
    <mergeCell ref="B4:H4"/>
    <mergeCell ref="B5:H5"/>
    <mergeCell ref="D18:E19"/>
    <mergeCell ref="D20:E22"/>
    <mergeCell ref="E35:E36"/>
    <mergeCell ref="B6:H6"/>
    <mergeCell ref="B7:H7"/>
    <mergeCell ref="A9:E9"/>
    <mergeCell ref="E26:E27"/>
    <mergeCell ref="B11:E12"/>
    <mergeCell ref="A11:A43"/>
    <mergeCell ref="B13:B43"/>
    <mergeCell ref="C13:C22"/>
    <mergeCell ref="C23:C43"/>
    <mergeCell ref="D13:E17"/>
    <mergeCell ref="E28:E29"/>
    <mergeCell ref="E30:E32"/>
    <mergeCell ref="D28:D32"/>
  </mergeCells>
  <hyperlinks>
    <hyperlink ref="F27" location="fmtLongitude" display="fmtLongitude" xr:uid="{9BF7FFD1-6EC3-4FE4-A08E-4027467B59B9}"/>
    <hyperlink ref="F18" location="FlagName" display="FlagName" xr:uid="{9FF047DA-F544-48A4-9EFC-00FCE9128672}"/>
    <hyperlink ref="F24" location="FlagCode" display="FlagCode" xr:uid="{6AA2E761-7B33-442E-9159-2391ED08021B}"/>
    <hyperlink ref="F26" location="fmtLatitude" display="fmtLatitude" xr:uid="{FC723F74-A70F-4C11-91DE-7CDA2355C207}"/>
    <hyperlink ref="F32" location="PortAuthTypeID" display="PortAuthTypeID" xr:uid="{87447C45-620B-4A67-92E3-BFAC950C285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L81"/>
  <sheetViews>
    <sheetView topLeftCell="A82" zoomScale="80" zoomScaleNormal="80" workbookViewId="0">
      <selection activeCell="J11" sqref="J11"/>
    </sheetView>
  </sheetViews>
  <sheetFormatPr defaultColWidth="10.44140625" defaultRowHeight="60.6" customHeight="1" x14ac:dyDescent="0.2"/>
  <cols>
    <col min="1" max="1" width="15" style="13" bestFit="1" customWidth="1"/>
    <col min="2" max="2" width="8.5546875" style="13" bestFit="1" customWidth="1"/>
    <col min="3" max="3" width="20.33203125" style="13" customWidth="1"/>
    <col min="4" max="4" width="14.6640625" style="13" bestFit="1" customWidth="1"/>
    <col min="5" max="9" width="14.6640625" style="13" customWidth="1"/>
    <col min="10" max="10" width="46.5546875" style="13" bestFit="1" customWidth="1"/>
    <col min="11" max="11" width="46.6640625" style="13" customWidth="1"/>
    <col min="12" max="12" width="46.33203125" style="13" bestFit="1" customWidth="1"/>
    <col min="13" max="16384" width="10.44140625" style="13"/>
  </cols>
  <sheetData>
    <row r="1" spans="1:12" ht="12" x14ac:dyDescent="0.2">
      <c r="A1" s="18" t="s">
        <v>620</v>
      </c>
      <c r="B1" s="18"/>
      <c r="C1" s="18"/>
      <c r="D1" s="18"/>
      <c r="E1" s="18"/>
      <c r="F1" s="19"/>
      <c r="G1" s="113" t="s">
        <v>621</v>
      </c>
      <c r="H1" s="12">
        <f>IF(Idiom="ENG",7,IF(Idiom="FRA",8,9))</f>
        <v>9</v>
      </c>
    </row>
    <row r="2" spans="1:12" ht="12" x14ac:dyDescent="0.2">
      <c r="A2" s="14"/>
      <c r="B2" s="14"/>
      <c r="C2" s="14"/>
      <c r="D2" s="14"/>
      <c r="E2" s="14"/>
      <c r="F2" s="14"/>
      <c r="G2" s="113" t="s">
        <v>865</v>
      </c>
      <c r="H2" s="12">
        <f>IF(Idiom="ENG",10,IF(Idiom="FRA",11,12))</f>
        <v>12</v>
      </c>
    </row>
    <row r="3" spans="1:12" ht="10.199999999999999" x14ac:dyDescent="0.2"/>
    <row r="4" spans="1:12" ht="10.199999999999999" x14ac:dyDescent="0.2">
      <c r="A4" s="15" t="s">
        <v>10</v>
      </c>
      <c r="B4" s="15" t="s">
        <v>628</v>
      </c>
      <c r="C4" s="15" t="s">
        <v>629</v>
      </c>
      <c r="D4" s="15" t="s">
        <v>9</v>
      </c>
      <c r="E4" s="15" t="s">
        <v>630</v>
      </c>
      <c r="F4" s="15" t="s">
        <v>631</v>
      </c>
      <c r="G4" s="11" t="s">
        <v>622</v>
      </c>
      <c r="H4" s="11" t="s">
        <v>623</v>
      </c>
      <c r="I4" s="11" t="s">
        <v>624</v>
      </c>
      <c r="J4" s="15" t="s">
        <v>625</v>
      </c>
      <c r="K4" s="15" t="s">
        <v>626</v>
      </c>
      <c r="L4" s="15" t="s">
        <v>627</v>
      </c>
    </row>
    <row r="5" spans="1:12" ht="40.950000000000003" customHeight="1" x14ac:dyDescent="0.2">
      <c r="A5" s="17" t="s">
        <v>638</v>
      </c>
      <c r="B5" s="17"/>
      <c r="C5" s="17" t="s">
        <v>632</v>
      </c>
      <c r="D5" s="17" t="s">
        <v>11</v>
      </c>
      <c r="E5" s="17" t="s">
        <v>639</v>
      </c>
      <c r="F5" s="17" t="s">
        <v>640</v>
      </c>
      <c r="G5" s="17" t="s">
        <v>323</v>
      </c>
      <c r="H5" s="17" t="s">
        <v>323</v>
      </c>
      <c r="I5" s="17" t="s">
        <v>323</v>
      </c>
      <c r="J5" s="17" t="s">
        <v>348</v>
      </c>
      <c r="K5" s="17" t="s">
        <v>893</v>
      </c>
      <c r="L5" s="17" t="s">
        <v>349</v>
      </c>
    </row>
    <row r="6" spans="1:12" s="16" customFormat="1" ht="40.950000000000003" customHeight="1" x14ac:dyDescent="0.3">
      <c r="A6" s="183" t="s">
        <v>12</v>
      </c>
      <c r="B6" s="183">
        <v>2</v>
      </c>
      <c r="C6" s="17" t="s">
        <v>632</v>
      </c>
      <c r="D6" s="17" t="s">
        <v>11</v>
      </c>
      <c r="E6" s="183" t="s">
        <v>641</v>
      </c>
      <c r="F6" s="183" t="s">
        <v>640</v>
      </c>
      <c r="G6" s="183" t="s">
        <v>11</v>
      </c>
      <c r="H6" s="183" t="s">
        <v>642</v>
      </c>
      <c r="I6" s="183" t="s">
        <v>643</v>
      </c>
      <c r="J6" s="183" t="s">
        <v>644</v>
      </c>
      <c r="K6" s="183" t="s">
        <v>645</v>
      </c>
      <c r="L6" s="183" t="s">
        <v>646</v>
      </c>
    </row>
    <row r="7" spans="1:12" s="16" customFormat="1" ht="40.950000000000003" customHeight="1" x14ac:dyDescent="0.3">
      <c r="A7" s="184" t="s">
        <v>647</v>
      </c>
      <c r="B7" s="17">
        <v>3</v>
      </c>
      <c r="C7" s="17" t="s">
        <v>632</v>
      </c>
      <c r="D7" s="17" t="s">
        <v>11</v>
      </c>
      <c r="E7" s="183" t="s">
        <v>641</v>
      </c>
      <c r="F7" s="183" t="s">
        <v>640</v>
      </c>
      <c r="G7" s="183" t="s">
        <v>648</v>
      </c>
      <c r="H7" s="183" t="s">
        <v>649</v>
      </c>
      <c r="I7" s="183" t="s">
        <v>650</v>
      </c>
      <c r="J7" s="183" t="s">
        <v>651</v>
      </c>
      <c r="K7" s="183" t="s">
        <v>652</v>
      </c>
      <c r="L7" s="183" t="s">
        <v>653</v>
      </c>
    </row>
    <row r="8" spans="1:12" s="16" customFormat="1" ht="40.950000000000003" customHeight="1" x14ac:dyDescent="0.3">
      <c r="A8" s="186" t="s">
        <v>728</v>
      </c>
      <c r="B8" s="185">
        <v>4</v>
      </c>
      <c r="C8" s="17" t="s">
        <v>632</v>
      </c>
      <c r="D8" s="185" t="s">
        <v>11</v>
      </c>
      <c r="E8" s="185" t="s">
        <v>639</v>
      </c>
      <c r="F8" s="187" t="s">
        <v>640</v>
      </c>
      <c r="G8" s="185" t="s">
        <v>729</v>
      </c>
      <c r="H8" s="185" t="s">
        <v>729</v>
      </c>
      <c r="I8" s="185" t="s">
        <v>729</v>
      </c>
      <c r="J8" s="185" t="s">
        <v>730</v>
      </c>
      <c r="K8" s="185" t="s">
        <v>894</v>
      </c>
      <c r="L8" s="188" t="s">
        <v>895</v>
      </c>
    </row>
    <row r="9" spans="1:12" s="25" customFormat="1" ht="40.950000000000003" customHeight="1" x14ac:dyDescent="0.3">
      <c r="A9" s="186" t="s">
        <v>654</v>
      </c>
      <c r="B9" s="185">
        <v>5</v>
      </c>
      <c r="C9" s="17" t="s">
        <v>632</v>
      </c>
      <c r="D9" s="185" t="s">
        <v>11</v>
      </c>
      <c r="E9" s="185" t="s">
        <v>655</v>
      </c>
      <c r="F9" s="187" t="s">
        <v>656</v>
      </c>
      <c r="G9" s="185" t="s">
        <v>0</v>
      </c>
      <c r="H9" s="185" t="s">
        <v>0</v>
      </c>
      <c r="I9" s="185" t="s">
        <v>657</v>
      </c>
      <c r="J9" s="185" t="s">
        <v>868</v>
      </c>
      <c r="K9" s="185" t="s">
        <v>896</v>
      </c>
      <c r="L9" s="188" t="s">
        <v>897</v>
      </c>
    </row>
    <row r="10" spans="1:12" s="25" customFormat="1" ht="40.950000000000003" customHeight="1" x14ac:dyDescent="0.3">
      <c r="A10" s="186" t="s">
        <v>658</v>
      </c>
      <c r="B10" s="185">
        <v>6</v>
      </c>
      <c r="C10" s="17" t="s">
        <v>632</v>
      </c>
      <c r="D10" s="185" t="s">
        <v>11</v>
      </c>
      <c r="E10" s="185" t="s">
        <v>655</v>
      </c>
      <c r="F10" s="187" t="s">
        <v>659</v>
      </c>
      <c r="G10" s="185" t="s">
        <v>660</v>
      </c>
      <c r="H10" s="185" t="s">
        <v>661</v>
      </c>
      <c r="I10" s="185" t="s">
        <v>662</v>
      </c>
      <c r="J10" s="185" t="s">
        <v>663</v>
      </c>
      <c r="K10" s="185" t="s">
        <v>664</v>
      </c>
      <c r="L10" s="188" t="s">
        <v>665</v>
      </c>
    </row>
    <row r="11" spans="1:12" s="25" customFormat="1" ht="40.950000000000003" customHeight="1" x14ac:dyDescent="0.3">
      <c r="A11" s="186" t="s">
        <v>672</v>
      </c>
      <c r="B11" s="185">
        <v>7</v>
      </c>
      <c r="C11" s="17" t="s">
        <v>632</v>
      </c>
      <c r="D11" s="185" t="s">
        <v>1</v>
      </c>
      <c r="E11" s="185" t="s">
        <v>639</v>
      </c>
      <c r="F11" s="187" t="s">
        <v>640</v>
      </c>
      <c r="G11" s="185" t="s">
        <v>1</v>
      </c>
      <c r="H11" s="185" t="s">
        <v>898</v>
      </c>
      <c r="I11" s="185" t="s">
        <v>673</v>
      </c>
      <c r="J11" s="185" t="s">
        <v>640</v>
      </c>
      <c r="K11" s="185" t="s">
        <v>640</v>
      </c>
      <c r="L11" s="188" t="s">
        <v>640</v>
      </c>
    </row>
    <row r="12" spans="1:12" s="25" customFormat="1" ht="40.950000000000003" customHeight="1" x14ac:dyDescent="0.3">
      <c r="A12" s="186" t="s">
        <v>666</v>
      </c>
      <c r="B12" s="185">
        <v>8</v>
      </c>
      <c r="C12" s="17" t="s">
        <v>632</v>
      </c>
      <c r="D12" s="185" t="s">
        <v>1</v>
      </c>
      <c r="E12" s="185" t="s">
        <v>667</v>
      </c>
      <c r="F12" s="187" t="s">
        <v>640</v>
      </c>
      <c r="G12" s="185" t="s">
        <v>668</v>
      </c>
      <c r="H12" s="185" t="s">
        <v>899</v>
      </c>
      <c r="I12" s="185" t="s">
        <v>900</v>
      </c>
      <c r="J12" s="185" t="s">
        <v>640</v>
      </c>
      <c r="K12" s="185" t="s">
        <v>640</v>
      </c>
      <c r="L12" s="188" t="s">
        <v>640</v>
      </c>
    </row>
    <row r="13" spans="1:12" s="25" customFormat="1" ht="40.950000000000003" customHeight="1" x14ac:dyDescent="0.3">
      <c r="A13" s="186" t="s">
        <v>674</v>
      </c>
      <c r="B13" s="185">
        <v>9</v>
      </c>
      <c r="C13" s="17" t="s">
        <v>632</v>
      </c>
      <c r="D13" s="185" t="s">
        <v>1</v>
      </c>
      <c r="E13" s="185" t="s">
        <v>667</v>
      </c>
      <c r="F13" s="187" t="s">
        <v>640</v>
      </c>
      <c r="G13" s="185" t="s">
        <v>2</v>
      </c>
      <c r="H13" s="185" t="s">
        <v>675</v>
      </c>
      <c r="I13" s="185" t="s">
        <v>676</v>
      </c>
      <c r="J13" s="185" t="s">
        <v>640</v>
      </c>
      <c r="K13" s="185" t="s">
        <v>640</v>
      </c>
      <c r="L13" s="188" t="s">
        <v>640</v>
      </c>
    </row>
    <row r="14" spans="1:12" s="25" customFormat="1" ht="40.950000000000003" customHeight="1" x14ac:dyDescent="0.3">
      <c r="A14" s="186" t="s">
        <v>677</v>
      </c>
      <c r="B14" s="185">
        <v>10</v>
      </c>
      <c r="C14" s="17" t="s">
        <v>632</v>
      </c>
      <c r="D14" s="185" t="s">
        <v>1</v>
      </c>
      <c r="E14" s="185" t="s">
        <v>667</v>
      </c>
      <c r="F14" s="187" t="s">
        <v>640</v>
      </c>
      <c r="G14" s="185" t="s">
        <v>678</v>
      </c>
      <c r="H14" s="185" t="s">
        <v>679</v>
      </c>
      <c r="I14" s="185" t="s">
        <v>680</v>
      </c>
      <c r="J14" s="185" t="s">
        <v>640</v>
      </c>
      <c r="K14" s="185" t="s">
        <v>640</v>
      </c>
      <c r="L14" s="188" t="s">
        <v>640</v>
      </c>
    </row>
    <row r="15" spans="1:12" s="16" customFormat="1" ht="40.950000000000003" customHeight="1" x14ac:dyDescent="0.3">
      <c r="A15" s="17" t="s">
        <v>766</v>
      </c>
      <c r="B15" s="17">
        <v>15</v>
      </c>
      <c r="C15" s="17" t="s">
        <v>632</v>
      </c>
      <c r="D15" s="17" t="s">
        <v>1</v>
      </c>
      <c r="E15" s="17" t="s">
        <v>667</v>
      </c>
      <c r="F15" s="17" t="s">
        <v>640</v>
      </c>
      <c r="G15" s="17" t="s">
        <v>775</v>
      </c>
      <c r="H15" s="17" t="s">
        <v>901</v>
      </c>
      <c r="I15" s="17" t="s">
        <v>902</v>
      </c>
      <c r="J15" s="183" t="s">
        <v>640</v>
      </c>
      <c r="K15" s="183" t="s">
        <v>640</v>
      </c>
      <c r="L15" s="183" t="s">
        <v>640</v>
      </c>
    </row>
    <row r="16" spans="1:12" s="16" customFormat="1" ht="40.950000000000003" customHeight="1" x14ac:dyDescent="0.3">
      <c r="A16" s="17" t="s">
        <v>767</v>
      </c>
      <c r="B16" s="183">
        <v>16</v>
      </c>
      <c r="C16" s="17" t="s">
        <v>632</v>
      </c>
      <c r="D16" s="17" t="s">
        <v>1</v>
      </c>
      <c r="E16" s="17" t="s">
        <v>667</v>
      </c>
      <c r="F16" s="17" t="s">
        <v>640</v>
      </c>
      <c r="G16" s="17" t="s">
        <v>768</v>
      </c>
      <c r="H16" s="17" t="s">
        <v>769</v>
      </c>
      <c r="I16" s="17" t="s">
        <v>770</v>
      </c>
      <c r="J16" s="183" t="s">
        <v>640</v>
      </c>
      <c r="K16" s="183" t="s">
        <v>640</v>
      </c>
      <c r="L16" s="183" t="s">
        <v>640</v>
      </c>
    </row>
    <row r="17" spans="1:12" s="16" customFormat="1" ht="40.950000000000003" customHeight="1" x14ac:dyDescent="0.3">
      <c r="A17" s="17" t="s">
        <v>771</v>
      </c>
      <c r="B17" s="17">
        <v>17</v>
      </c>
      <c r="C17" s="17" t="s">
        <v>632</v>
      </c>
      <c r="D17" s="17" t="s">
        <v>1</v>
      </c>
      <c r="E17" s="17" t="s">
        <v>667</v>
      </c>
      <c r="F17" s="17" t="s">
        <v>640</v>
      </c>
      <c r="G17" s="17" t="s">
        <v>772</v>
      </c>
      <c r="H17" s="17" t="s">
        <v>903</v>
      </c>
      <c r="I17" s="17" t="s">
        <v>904</v>
      </c>
      <c r="J17" s="183" t="s">
        <v>640</v>
      </c>
      <c r="K17" s="183" t="s">
        <v>640</v>
      </c>
      <c r="L17" s="183" t="s">
        <v>640</v>
      </c>
    </row>
    <row r="18" spans="1:12" s="16" customFormat="1" ht="40.950000000000003" customHeight="1" x14ac:dyDescent="0.3">
      <c r="A18" s="17" t="s">
        <v>773</v>
      </c>
      <c r="B18" s="183">
        <v>18</v>
      </c>
      <c r="C18" s="17" t="s">
        <v>632</v>
      </c>
      <c r="D18" s="17" t="s">
        <v>1</v>
      </c>
      <c r="E18" s="17" t="s">
        <v>667</v>
      </c>
      <c r="F18" s="17" t="s">
        <v>640</v>
      </c>
      <c r="G18" s="17" t="s">
        <v>774</v>
      </c>
      <c r="H18" s="17" t="s">
        <v>905</v>
      </c>
      <c r="I18" s="17" t="s">
        <v>906</v>
      </c>
      <c r="J18" s="183" t="s">
        <v>640</v>
      </c>
      <c r="K18" s="183" t="s">
        <v>640</v>
      </c>
      <c r="L18" s="183" t="s">
        <v>640</v>
      </c>
    </row>
    <row r="19" spans="1:12" s="25" customFormat="1" ht="40.950000000000003" customHeight="1" x14ac:dyDescent="0.3">
      <c r="A19" s="186" t="s">
        <v>681</v>
      </c>
      <c r="B19" s="185">
        <v>11</v>
      </c>
      <c r="C19" s="17" t="s">
        <v>632</v>
      </c>
      <c r="D19" s="185" t="s">
        <v>1</v>
      </c>
      <c r="E19" s="185" t="s">
        <v>655</v>
      </c>
      <c r="F19" s="187" t="s">
        <v>682</v>
      </c>
      <c r="G19" s="185" t="s">
        <v>683</v>
      </c>
      <c r="H19" s="185" t="s">
        <v>684</v>
      </c>
      <c r="I19" s="185" t="s">
        <v>685</v>
      </c>
      <c r="J19" s="185" t="s">
        <v>686</v>
      </c>
      <c r="K19" s="185" t="s">
        <v>687</v>
      </c>
      <c r="L19" s="188" t="s">
        <v>688</v>
      </c>
    </row>
    <row r="20" spans="1:12" s="25" customFormat="1" ht="40.950000000000003" customHeight="1" x14ac:dyDescent="0.3">
      <c r="A20" s="186" t="s">
        <v>689</v>
      </c>
      <c r="B20" s="185">
        <v>12</v>
      </c>
      <c r="C20" s="17" t="s">
        <v>632</v>
      </c>
      <c r="D20" s="185" t="s">
        <v>1</v>
      </c>
      <c r="E20" s="185" t="s">
        <v>655</v>
      </c>
      <c r="F20" s="187" t="s">
        <v>682</v>
      </c>
      <c r="G20" s="185" t="s">
        <v>690</v>
      </c>
      <c r="H20" s="185" t="s">
        <v>16</v>
      </c>
      <c r="I20" s="185" t="s">
        <v>17</v>
      </c>
      <c r="J20" s="185" t="s">
        <v>691</v>
      </c>
      <c r="K20" s="185" t="s">
        <v>692</v>
      </c>
      <c r="L20" s="188" t="s">
        <v>693</v>
      </c>
    </row>
    <row r="21" spans="1:12" s="25" customFormat="1" ht="40.950000000000003" customHeight="1" x14ac:dyDescent="0.3">
      <c r="A21" s="186" t="s">
        <v>694</v>
      </c>
      <c r="B21" s="185">
        <v>13</v>
      </c>
      <c r="C21" s="17" t="s">
        <v>632</v>
      </c>
      <c r="D21" s="185" t="s">
        <v>1</v>
      </c>
      <c r="E21" s="185" t="s">
        <v>655</v>
      </c>
      <c r="F21" s="187" t="s">
        <v>682</v>
      </c>
      <c r="G21" s="185" t="s">
        <v>18</v>
      </c>
      <c r="H21" s="185" t="s">
        <v>19</v>
      </c>
      <c r="I21" s="185" t="s">
        <v>20</v>
      </c>
      <c r="J21" s="185" t="s">
        <v>695</v>
      </c>
      <c r="K21" s="185" t="s">
        <v>696</v>
      </c>
      <c r="L21" s="188" t="s">
        <v>697</v>
      </c>
    </row>
    <row r="22" spans="1:12" s="25" customFormat="1" ht="40.950000000000003" customHeight="1" x14ac:dyDescent="0.3">
      <c r="A22" s="186" t="s">
        <v>698</v>
      </c>
      <c r="B22" s="185">
        <v>14</v>
      </c>
      <c r="C22" s="17" t="s">
        <v>632</v>
      </c>
      <c r="D22" s="185" t="s">
        <v>1</v>
      </c>
      <c r="E22" s="185" t="s">
        <v>655</v>
      </c>
      <c r="F22" s="187" t="s">
        <v>682</v>
      </c>
      <c r="G22" s="185" t="s">
        <v>24</v>
      </c>
      <c r="H22" s="185" t="s">
        <v>24</v>
      </c>
      <c r="I22" s="185" t="s">
        <v>24</v>
      </c>
      <c r="J22" s="185" t="s">
        <v>699</v>
      </c>
      <c r="K22" s="185" t="s">
        <v>700</v>
      </c>
      <c r="L22" s="188" t="s">
        <v>701</v>
      </c>
    </row>
    <row r="23" spans="1:12" s="25" customFormat="1" ht="40.950000000000003" customHeight="1" x14ac:dyDescent="0.3">
      <c r="A23" s="186" t="s">
        <v>702</v>
      </c>
      <c r="B23" s="185">
        <v>15</v>
      </c>
      <c r="C23" s="17" t="s">
        <v>632</v>
      </c>
      <c r="D23" s="185" t="s">
        <v>1</v>
      </c>
      <c r="E23" s="185" t="s">
        <v>655</v>
      </c>
      <c r="F23" s="187" t="s">
        <v>682</v>
      </c>
      <c r="G23" s="185" t="s">
        <v>21</v>
      </c>
      <c r="H23" s="185" t="s">
        <v>22</v>
      </c>
      <c r="I23" s="185" t="s">
        <v>23</v>
      </c>
      <c r="J23" s="185" t="s">
        <v>703</v>
      </c>
      <c r="K23" s="185" t="s">
        <v>704</v>
      </c>
      <c r="L23" s="188" t="s">
        <v>705</v>
      </c>
    </row>
    <row r="24" spans="1:12" s="25" customFormat="1" ht="40.950000000000003" customHeight="1" x14ac:dyDescent="0.3">
      <c r="A24" s="186" t="s">
        <v>706</v>
      </c>
      <c r="B24" s="185">
        <v>16</v>
      </c>
      <c r="C24" s="17" t="s">
        <v>632</v>
      </c>
      <c r="D24" s="185" t="s">
        <v>1</v>
      </c>
      <c r="E24" s="185" t="s">
        <v>655</v>
      </c>
      <c r="F24" s="187" t="s">
        <v>659</v>
      </c>
      <c r="G24" s="185" t="s">
        <v>13</v>
      </c>
      <c r="H24" s="185" t="s">
        <v>14</v>
      </c>
      <c r="I24" s="185" t="s">
        <v>15</v>
      </c>
      <c r="J24" s="185" t="s">
        <v>707</v>
      </c>
      <c r="K24" s="185" t="s">
        <v>708</v>
      </c>
      <c r="L24" s="188" t="s">
        <v>709</v>
      </c>
    </row>
    <row r="25" spans="1:12" s="25" customFormat="1" ht="40.950000000000003" customHeight="1" x14ac:dyDescent="0.3">
      <c r="A25" s="186" t="s">
        <v>710</v>
      </c>
      <c r="B25" s="185">
        <v>17</v>
      </c>
      <c r="C25" s="17" t="s">
        <v>632</v>
      </c>
      <c r="D25" s="185" t="s">
        <v>1</v>
      </c>
      <c r="E25" s="185" t="s">
        <v>655</v>
      </c>
      <c r="F25" s="187" t="s">
        <v>682</v>
      </c>
      <c r="G25" s="185" t="s">
        <v>25</v>
      </c>
      <c r="H25" s="185" t="s">
        <v>26</v>
      </c>
      <c r="I25" s="185" t="s">
        <v>27</v>
      </c>
      <c r="J25" s="185" t="s">
        <v>869</v>
      </c>
      <c r="K25" s="185" t="s">
        <v>907</v>
      </c>
      <c r="L25" s="188" t="s">
        <v>908</v>
      </c>
    </row>
    <row r="26" spans="1:12" s="25" customFormat="1" ht="40.950000000000003" customHeight="1" x14ac:dyDescent="0.3">
      <c r="A26" s="186" t="s">
        <v>711</v>
      </c>
      <c r="B26" s="185">
        <v>18</v>
      </c>
      <c r="C26" s="17" t="s">
        <v>632</v>
      </c>
      <c r="D26" s="185" t="s">
        <v>1</v>
      </c>
      <c r="E26" s="185" t="s">
        <v>655</v>
      </c>
      <c r="F26" s="187" t="s">
        <v>712</v>
      </c>
      <c r="G26" s="185" t="s">
        <v>713</v>
      </c>
      <c r="H26" s="185" t="s">
        <v>714</v>
      </c>
      <c r="I26" s="185" t="s">
        <v>715</v>
      </c>
      <c r="J26" s="185" t="s">
        <v>2</v>
      </c>
      <c r="K26" s="185" t="s">
        <v>675</v>
      </c>
      <c r="L26" s="188" t="s">
        <v>716</v>
      </c>
    </row>
    <row r="27" spans="1:12" s="25" customFormat="1" ht="40.950000000000003" customHeight="1" x14ac:dyDescent="0.3">
      <c r="A27" s="186" t="s">
        <v>717</v>
      </c>
      <c r="B27" s="185">
        <v>19</v>
      </c>
      <c r="C27" s="17" t="s">
        <v>632</v>
      </c>
      <c r="D27" s="185" t="s">
        <v>1</v>
      </c>
      <c r="E27" s="185" t="s">
        <v>655</v>
      </c>
      <c r="F27" s="187" t="s">
        <v>659</v>
      </c>
      <c r="G27" s="185" t="s">
        <v>718</v>
      </c>
      <c r="H27" s="185" t="s">
        <v>719</v>
      </c>
      <c r="I27" s="185" t="s">
        <v>720</v>
      </c>
      <c r="J27" s="185" t="s">
        <v>2</v>
      </c>
      <c r="K27" s="185" t="s">
        <v>675</v>
      </c>
      <c r="L27" s="188" t="s">
        <v>676</v>
      </c>
    </row>
    <row r="28" spans="1:12" s="25" customFormat="1" ht="40.950000000000003" customHeight="1" x14ac:dyDescent="0.3">
      <c r="A28" s="186" t="s">
        <v>721</v>
      </c>
      <c r="B28" s="185">
        <v>20</v>
      </c>
      <c r="C28" s="17" t="s">
        <v>632</v>
      </c>
      <c r="D28" s="185" t="s">
        <v>1</v>
      </c>
      <c r="E28" s="185" t="s">
        <v>655</v>
      </c>
      <c r="F28" s="187" t="s">
        <v>682</v>
      </c>
      <c r="G28" s="185" t="s">
        <v>722</v>
      </c>
      <c r="H28" s="185" t="s">
        <v>723</v>
      </c>
      <c r="I28" s="185" t="s">
        <v>724</v>
      </c>
      <c r="J28" s="185" t="s">
        <v>725</v>
      </c>
      <c r="K28" s="185" t="s">
        <v>726</v>
      </c>
      <c r="L28" s="188" t="s">
        <v>727</v>
      </c>
    </row>
    <row r="29" spans="1:12" s="25" customFormat="1" ht="40.950000000000003" customHeight="1" x14ac:dyDescent="0.3">
      <c r="A29" s="186" t="s">
        <v>859</v>
      </c>
      <c r="B29" s="185">
        <v>21</v>
      </c>
      <c r="C29" s="185" t="s">
        <v>860</v>
      </c>
      <c r="D29" s="185" t="s">
        <v>28</v>
      </c>
      <c r="E29" s="185" t="s">
        <v>639</v>
      </c>
      <c r="F29" s="187" t="s">
        <v>640</v>
      </c>
      <c r="G29" s="185" t="s">
        <v>28</v>
      </c>
      <c r="H29" s="185" t="s">
        <v>861</v>
      </c>
      <c r="I29" s="185" t="s">
        <v>862</v>
      </c>
      <c r="J29" s="185" t="s">
        <v>640</v>
      </c>
      <c r="K29" s="185" t="s">
        <v>640</v>
      </c>
      <c r="L29" s="188" t="s">
        <v>640</v>
      </c>
    </row>
    <row r="30" spans="1:12" ht="40.950000000000003" customHeight="1" x14ac:dyDescent="0.2">
      <c r="A30" s="17" t="s">
        <v>745</v>
      </c>
      <c r="B30" s="17"/>
      <c r="C30" s="17" t="s">
        <v>632</v>
      </c>
      <c r="D30" s="17" t="s">
        <v>28</v>
      </c>
      <c r="E30" s="17" t="s">
        <v>667</v>
      </c>
      <c r="F30" s="17" t="s">
        <v>640</v>
      </c>
      <c r="G30" s="17" t="s">
        <v>324</v>
      </c>
      <c r="H30" s="17" t="s">
        <v>338</v>
      </c>
      <c r="I30" s="17" t="s">
        <v>909</v>
      </c>
      <c r="J30" s="185" t="s">
        <v>640</v>
      </c>
      <c r="K30" s="185" t="s">
        <v>640</v>
      </c>
      <c r="L30" s="188" t="s">
        <v>640</v>
      </c>
    </row>
    <row r="31" spans="1:12" ht="40.950000000000003" customHeight="1" x14ac:dyDescent="0.2">
      <c r="A31" s="17" t="s">
        <v>746</v>
      </c>
      <c r="B31" s="17"/>
      <c r="C31" s="17" t="s">
        <v>632</v>
      </c>
      <c r="D31" s="185" t="s">
        <v>28</v>
      </c>
      <c r="E31" s="185" t="s">
        <v>744</v>
      </c>
      <c r="F31" s="187" t="s">
        <v>640</v>
      </c>
      <c r="G31" s="17" t="s">
        <v>365</v>
      </c>
      <c r="H31" s="17" t="s">
        <v>366</v>
      </c>
      <c r="I31" s="17" t="s">
        <v>367</v>
      </c>
      <c r="J31" s="185" t="s">
        <v>640</v>
      </c>
      <c r="K31" s="185" t="s">
        <v>640</v>
      </c>
      <c r="L31" s="188" t="s">
        <v>640</v>
      </c>
    </row>
    <row r="32" spans="1:12" ht="40.950000000000003" customHeight="1" x14ac:dyDescent="0.2">
      <c r="A32" s="17" t="s">
        <v>747</v>
      </c>
      <c r="B32" s="17"/>
      <c r="C32" s="17" t="s">
        <v>632</v>
      </c>
      <c r="D32" s="17" t="s">
        <v>28</v>
      </c>
      <c r="E32" s="17" t="s">
        <v>667</v>
      </c>
      <c r="F32" s="17" t="s">
        <v>640</v>
      </c>
      <c r="G32" s="17" t="s">
        <v>863</v>
      </c>
      <c r="H32" s="17" t="s">
        <v>385</v>
      </c>
      <c r="I32" s="17" t="s">
        <v>386</v>
      </c>
      <c r="J32" s="185" t="s">
        <v>640</v>
      </c>
      <c r="K32" s="185" t="s">
        <v>640</v>
      </c>
      <c r="L32" s="188" t="s">
        <v>640</v>
      </c>
    </row>
    <row r="33" spans="1:12" ht="40.950000000000003" customHeight="1" x14ac:dyDescent="0.2">
      <c r="A33" s="17" t="s">
        <v>748</v>
      </c>
      <c r="B33" s="17"/>
      <c r="C33" s="17" t="s">
        <v>632</v>
      </c>
      <c r="D33" s="185" t="s">
        <v>28</v>
      </c>
      <c r="E33" s="185" t="s">
        <v>744</v>
      </c>
      <c r="F33" s="187" t="s">
        <v>640</v>
      </c>
      <c r="G33" s="17" t="s">
        <v>864</v>
      </c>
      <c r="H33" s="17" t="s">
        <v>777</v>
      </c>
      <c r="I33" s="17" t="s">
        <v>778</v>
      </c>
      <c r="J33" s="185" t="s">
        <v>640</v>
      </c>
      <c r="K33" s="185" t="s">
        <v>640</v>
      </c>
      <c r="L33" s="188" t="s">
        <v>640</v>
      </c>
    </row>
    <row r="34" spans="1:12" ht="40.950000000000003" customHeight="1" x14ac:dyDescent="0.2">
      <c r="A34" s="17" t="s">
        <v>749</v>
      </c>
      <c r="B34" s="17"/>
      <c r="C34" s="17" t="s">
        <v>632</v>
      </c>
      <c r="D34" s="185" t="s">
        <v>28</v>
      </c>
      <c r="E34" s="185" t="s">
        <v>744</v>
      </c>
      <c r="F34" s="187" t="s">
        <v>640</v>
      </c>
      <c r="G34" s="17" t="s">
        <v>387</v>
      </c>
      <c r="H34" s="17" t="s">
        <v>910</v>
      </c>
      <c r="I34" s="17" t="s">
        <v>388</v>
      </c>
      <c r="J34" s="185" t="s">
        <v>640</v>
      </c>
      <c r="K34" s="185" t="s">
        <v>640</v>
      </c>
      <c r="L34" s="188" t="s">
        <v>640</v>
      </c>
    </row>
    <row r="35" spans="1:12" ht="40.950000000000003" customHeight="1" x14ac:dyDescent="0.2">
      <c r="A35" s="17" t="s">
        <v>750</v>
      </c>
      <c r="B35" s="17"/>
      <c r="C35" s="17" t="s">
        <v>632</v>
      </c>
      <c r="D35" s="17" t="s">
        <v>28</v>
      </c>
      <c r="E35" s="17" t="s">
        <v>667</v>
      </c>
      <c r="F35" s="17" t="s">
        <v>640</v>
      </c>
      <c r="G35" s="17" t="s">
        <v>371</v>
      </c>
      <c r="H35" s="17" t="s">
        <v>911</v>
      </c>
      <c r="I35" s="17" t="s">
        <v>392</v>
      </c>
      <c r="J35" s="185" t="s">
        <v>640</v>
      </c>
      <c r="K35" s="185" t="s">
        <v>640</v>
      </c>
      <c r="L35" s="188" t="s">
        <v>640</v>
      </c>
    </row>
    <row r="36" spans="1:12" ht="40.950000000000003" customHeight="1" x14ac:dyDescent="0.2">
      <c r="A36" s="17" t="s">
        <v>751</v>
      </c>
      <c r="B36" s="17"/>
      <c r="C36" s="17" t="s">
        <v>632</v>
      </c>
      <c r="D36" s="185" t="s">
        <v>28</v>
      </c>
      <c r="E36" s="185" t="s">
        <v>744</v>
      </c>
      <c r="F36" s="187" t="s">
        <v>640</v>
      </c>
      <c r="G36" s="17" t="s">
        <v>864</v>
      </c>
      <c r="H36" s="17" t="s">
        <v>779</v>
      </c>
      <c r="I36" s="17" t="s">
        <v>778</v>
      </c>
      <c r="J36" s="185" t="s">
        <v>640</v>
      </c>
      <c r="K36" s="185" t="s">
        <v>640</v>
      </c>
      <c r="L36" s="188" t="s">
        <v>640</v>
      </c>
    </row>
    <row r="37" spans="1:12" ht="40.950000000000003" customHeight="1" x14ac:dyDescent="0.2">
      <c r="A37" s="17" t="s">
        <v>752</v>
      </c>
      <c r="B37" s="17"/>
      <c r="C37" s="17" t="s">
        <v>632</v>
      </c>
      <c r="D37" s="185" t="s">
        <v>28</v>
      </c>
      <c r="E37" s="185" t="s">
        <v>744</v>
      </c>
      <c r="F37" s="187" t="s">
        <v>640</v>
      </c>
      <c r="G37" s="17" t="s">
        <v>405</v>
      </c>
      <c r="H37" s="17" t="s">
        <v>912</v>
      </c>
      <c r="I37" s="17" t="s">
        <v>406</v>
      </c>
      <c r="J37" s="185" t="s">
        <v>640</v>
      </c>
      <c r="K37" s="185" t="s">
        <v>640</v>
      </c>
      <c r="L37" s="188" t="s">
        <v>640</v>
      </c>
    </row>
    <row r="38" spans="1:12" ht="40.950000000000003" customHeight="1" x14ac:dyDescent="0.2">
      <c r="A38" s="17" t="s">
        <v>753</v>
      </c>
      <c r="B38" s="17"/>
      <c r="C38" s="17" t="s">
        <v>632</v>
      </c>
      <c r="D38" s="17" t="s">
        <v>28</v>
      </c>
      <c r="E38" s="17" t="s">
        <v>667</v>
      </c>
      <c r="F38" s="17" t="s">
        <v>640</v>
      </c>
      <c r="G38" s="17" t="s">
        <v>389</v>
      </c>
      <c r="H38" s="17" t="s">
        <v>391</v>
      </c>
      <c r="I38" s="17" t="s">
        <v>390</v>
      </c>
      <c r="J38" s="185" t="s">
        <v>640</v>
      </c>
      <c r="K38" s="185" t="s">
        <v>640</v>
      </c>
      <c r="L38" s="188" t="s">
        <v>640</v>
      </c>
    </row>
    <row r="39" spans="1:12" ht="40.950000000000003" customHeight="1" x14ac:dyDescent="0.2">
      <c r="A39" s="17" t="s">
        <v>754</v>
      </c>
      <c r="B39" s="17"/>
      <c r="C39" s="17" t="s">
        <v>632</v>
      </c>
      <c r="D39" s="185" t="s">
        <v>28</v>
      </c>
      <c r="E39" s="185" t="s">
        <v>744</v>
      </c>
      <c r="F39" s="187" t="s">
        <v>640</v>
      </c>
      <c r="G39" s="17" t="s">
        <v>864</v>
      </c>
      <c r="H39" s="17" t="s">
        <v>777</v>
      </c>
      <c r="I39" s="17" t="s">
        <v>778</v>
      </c>
      <c r="J39" s="185" t="s">
        <v>640</v>
      </c>
      <c r="K39" s="185" t="s">
        <v>640</v>
      </c>
      <c r="L39" s="188" t="s">
        <v>640</v>
      </c>
    </row>
    <row r="40" spans="1:12" ht="40.950000000000003" customHeight="1" x14ac:dyDescent="0.2">
      <c r="A40" s="17" t="s">
        <v>755</v>
      </c>
      <c r="B40" s="17"/>
      <c r="C40" s="17" t="s">
        <v>632</v>
      </c>
      <c r="D40" s="185" t="s">
        <v>28</v>
      </c>
      <c r="E40" s="185" t="s">
        <v>744</v>
      </c>
      <c r="F40" s="187" t="s">
        <v>640</v>
      </c>
      <c r="G40" s="17" t="s">
        <v>347</v>
      </c>
      <c r="H40" s="17" t="s">
        <v>339</v>
      </c>
      <c r="I40" s="17" t="s">
        <v>343</v>
      </c>
      <c r="J40" s="185" t="s">
        <v>640</v>
      </c>
      <c r="K40" s="185" t="s">
        <v>640</v>
      </c>
      <c r="L40" s="188" t="s">
        <v>640</v>
      </c>
    </row>
    <row r="41" spans="1:12" ht="40.950000000000003" customHeight="1" x14ac:dyDescent="0.2">
      <c r="A41" s="17" t="s">
        <v>325</v>
      </c>
      <c r="B41" s="17"/>
      <c r="C41" s="17" t="s">
        <v>632</v>
      </c>
      <c r="D41" s="17" t="s">
        <v>28</v>
      </c>
      <c r="E41" s="17" t="s">
        <v>655</v>
      </c>
      <c r="F41" s="17" t="s">
        <v>682</v>
      </c>
      <c r="G41" s="17" t="s">
        <v>757</v>
      </c>
      <c r="H41" s="17" t="s">
        <v>913</v>
      </c>
      <c r="I41" s="17" t="s">
        <v>758</v>
      </c>
      <c r="J41" s="17" t="s">
        <v>756</v>
      </c>
      <c r="K41" s="17" t="s">
        <v>914</v>
      </c>
      <c r="L41" s="17" t="s">
        <v>915</v>
      </c>
    </row>
    <row r="42" spans="1:12" ht="40.950000000000003" customHeight="1" x14ac:dyDescent="0.2">
      <c r="A42" s="17" t="s">
        <v>326</v>
      </c>
      <c r="B42" s="17"/>
      <c r="C42" s="17" t="s">
        <v>632</v>
      </c>
      <c r="D42" s="17" t="s">
        <v>28</v>
      </c>
      <c r="E42" s="17" t="s">
        <v>655</v>
      </c>
      <c r="F42" s="17" t="s">
        <v>659</v>
      </c>
      <c r="G42" s="17" t="s">
        <v>783</v>
      </c>
      <c r="H42" s="17" t="s">
        <v>784</v>
      </c>
      <c r="I42" s="17" t="s">
        <v>785</v>
      </c>
      <c r="J42" s="17" t="s">
        <v>759</v>
      </c>
      <c r="K42" s="17" t="s">
        <v>916</v>
      </c>
      <c r="L42" s="17" t="s">
        <v>917</v>
      </c>
    </row>
    <row r="43" spans="1:12" ht="40.950000000000003" customHeight="1" x14ac:dyDescent="0.2">
      <c r="A43" s="189" t="s">
        <v>329</v>
      </c>
      <c r="B43" s="189"/>
      <c r="C43" s="17" t="s">
        <v>632</v>
      </c>
      <c r="D43" s="189" t="s">
        <v>28</v>
      </c>
      <c r="E43" s="189" t="s">
        <v>655</v>
      </c>
      <c r="F43" s="189" t="s">
        <v>682</v>
      </c>
      <c r="G43" s="17" t="s">
        <v>760</v>
      </c>
      <c r="H43" s="17" t="s">
        <v>761</v>
      </c>
      <c r="I43" s="17" t="s">
        <v>762</v>
      </c>
      <c r="J43" s="17" t="s">
        <v>867</v>
      </c>
      <c r="K43" s="17" t="s">
        <v>918</v>
      </c>
      <c r="L43" s="17" t="s">
        <v>919</v>
      </c>
    </row>
    <row r="44" spans="1:12" ht="40.950000000000003" customHeight="1" x14ac:dyDescent="0.2">
      <c r="A44" s="190" t="s">
        <v>327</v>
      </c>
      <c r="B44" s="191"/>
      <c r="C44" s="17" t="s">
        <v>632</v>
      </c>
      <c r="D44" s="191" t="s">
        <v>28</v>
      </c>
      <c r="E44" s="191" t="s">
        <v>655</v>
      </c>
      <c r="F44" s="191" t="s">
        <v>741</v>
      </c>
      <c r="G44" s="17" t="s">
        <v>742</v>
      </c>
      <c r="H44" s="17" t="s">
        <v>742</v>
      </c>
      <c r="I44" s="17" t="s">
        <v>960</v>
      </c>
      <c r="J44" s="17" t="s">
        <v>763</v>
      </c>
      <c r="K44" s="17" t="s">
        <v>920</v>
      </c>
      <c r="L44" s="17" t="s">
        <v>921</v>
      </c>
    </row>
    <row r="45" spans="1:12" ht="40.950000000000003" customHeight="1" x14ac:dyDescent="0.2">
      <c r="A45" s="190" t="s">
        <v>328</v>
      </c>
      <c r="B45" s="191"/>
      <c r="C45" s="17" t="s">
        <v>632</v>
      </c>
      <c r="D45" s="191" t="s">
        <v>28</v>
      </c>
      <c r="E45" s="191" t="s">
        <v>655</v>
      </c>
      <c r="F45" s="191" t="s">
        <v>741</v>
      </c>
      <c r="G45" s="17" t="s">
        <v>743</v>
      </c>
      <c r="H45" s="17" t="s">
        <v>743</v>
      </c>
      <c r="I45" s="17" t="s">
        <v>959</v>
      </c>
      <c r="J45" s="17" t="s">
        <v>764</v>
      </c>
      <c r="K45" s="17" t="s">
        <v>922</v>
      </c>
      <c r="L45" s="17" t="s">
        <v>923</v>
      </c>
    </row>
    <row r="46" spans="1:12" ht="40.950000000000003" customHeight="1" x14ac:dyDescent="0.2">
      <c r="A46" s="17" t="s">
        <v>379</v>
      </c>
      <c r="B46" s="17"/>
      <c r="C46" s="17" t="s">
        <v>632</v>
      </c>
      <c r="D46" s="17" t="s">
        <v>28</v>
      </c>
      <c r="E46" s="17" t="s">
        <v>655</v>
      </c>
      <c r="F46" s="17" t="s">
        <v>712</v>
      </c>
      <c r="G46" s="192" t="s">
        <v>786</v>
      </c>
      <c r="H46" s="192" t="s">
        <v>787</v>
      </c>
      <c r="I46" s="193" t="s">
        <v>788</v>
      </c>
      <c r="J46" s="17" t="s">
        <v>924</v>
      </c>
      <c r="K46" s="17" t="s">
        <v>964</v>
      </c>
      <c r="L46" s="17" t="s">
        <v>925</v>
      </c>
    </row>
    <row r="47" spans="1:12" ht="40.950000000000003" customHeight="1" x14ac:dyDescent="0.2">
      <c r="A47" s="17" t="s">
        <v>380</v>
      </c>
      <c r="B47" s="17"/>
      <c r="C47" s="17" t="s">
        <v>632</v>
      </c>
      <c r="D47" s="17" t="s">
        <v>28</v>
      </c>
      <c r="E47" s="17" t="s">
        <v>655</v>
      </c>
      <c r="F47" s="17" t="s">
        <v>712</v>
      </c>
      <c r="G47" s="192" t="s">
        <v>789</v>
      </c>
      <c r="H47" s="192" t="s">
        <v>790</v>
      </c>
      <c r="I47" s="193" t="s">
        <v>791</v>
      </c>
      <c r="J47" s="17" t="s">
        <v>888</v>
      </c>
      <c r="K47" s="17" t="s">
        <v>965</v>
      </c>
      <c r="L47" s="17" t="s">
        <v>926</v>
      </c>
    </row>
    <row r="48" spans="1:12" ht="40.950000000000003" customHeight="1" x14ac:dyDescent="0.2">
      <c r="A48" s="17" t="s">
        <v>372</v>
      </c>
      <c r="B48" s="17"/>
      <c r="C48" s="17" t="s">
        <v>632</v>
      </c>
      <c r="D48" s="17" t="s">
        <v>28</v>
      </c>
      <c r="E48" s="17" t="s">
        <v>655</v>
      </c>
      <c r="F48" s="17" t="s">
        <v>682</v>
      </c>
      <c r="G48" s="17" t="s">
        <v>780</v>
      </c>
      <c r="H48" s="17" t="s">
        <v>781</v>
      </c>
      <c r="I48" s="17" t="s">
        <v>782</v>
      </c>
      <c r="J48" s="17" t="s">
        <v>794</v>
      </c>
      <c r="K48" s="17" t="s">
        <v>927</v>
      </c>
      <c r="L48" s="17" t="s">
        <v>966</v>
      </c>
    </row>
    <row r="49" spans="1:12" ht="40.950000000000003" customHeight="1" x14ac:dyDescent="0.2">
      <c r="A49" s="17" t="s">
        <v>373</v>
      </c>
      <c r="B49" s="17"/>
      <c r="C49" s="17" t="s">
        <v>632</v>
      </c>
      <c r="D49" s="17" t="s">
        <v>28</v>
      </c>
      <c r="E49" s="17" t="s">
        <v>655</v>
      </c>
      <c r="F49" s="17" t="s">
        <v>682</v>
      </c>
      <c r="G49" s="17" t="s">
        <v>330</v>
      </c>
      <c r="H49" s="17" t="s">
        <v>340</v>
      </c>
      <c r="I49" s="17" t="s">
        <v>344</v>
      </c>
      <c r="J49" s="17" t="s">
        <v>887</v>
      </c>
      <c r="K49" s="17" t="s">
        <v>928</v>
      </c>
      <c r="L49" s="17" t="s">
        <v>929</v>
      </c>
    </row>
    <row r="50" spans="1:12" ht="40.950000000000003" customHeight="1" x14ac:dyDescent="0.2">
      <c r="A50" s="17" t="s">
        <v>374</v>
      </c>
      <c r="B50" s="17"/>
      <c r="C50" s="17" t="s">
        <v>632</v>
      </c>
      <c r="D50" s="17" t="s">
        <v>28</v>
      </c>
      <c r="E50" s="17" t="s">
        <v>655</v>
      </c>
      <c r="F50" s="17" t="s">
        <v>659</v>
      </c>
      <c r="G50" s="17" t="s">
        <v>866</v>
      </c>
      <c r="H50" s="17" t="s">
        <v>341</v>
      </c>
      <c r="I50" s="17" t="s">
        <v>345</v>
      </c>
      <c r="J50" s="17" t="s">
        <v>930</v>
      </c>
      <c r="K50" s="17" t="s">
        <v>931</v>
      </c>
      <c r="L50" s="17" t="s">
        <v>932</v>
      </c>
    </row>
    <row r="51" spans="1:12" ht="40.950000000000003" customHeight="1" x14ac:dyDescent="0.2">
      <c r="A51" s="17" t="s">
        <v>381</v>
      </c>
      <c r="B51" s="17"/>
      <c r="C51" s="17" t="s">
        <v>632</v>
      </c>
      <c r="D51" s="17" t="s">
        <v>28</v>
      </c>
      <c r="E51" s="17" t="s">
        <v>655</v>
      </c>
      <c r="F51" s="17" t="s">
        <v>712</v>
      </c>
      <c r="G51" s="192" t="s">
        <v>786</v>
      </c>
      <c r="H51" s="192" t="s">
        <v>787</v>
      </c>
      <c r="I51" s="193" t="s">
        <v>788</v>
      </c>
      <c r="J51" s="17" t="s">
        <v>889</v>
      </c>
      <c r="K51" s="17" t="s">
        <v>967</v>
      </c>
      <c r="L51" s="17" t="s">
        <v>933</v>
      </c>
    </row>
    <row r="52" spans="1:12" ht="40.950000000000003" customHeight="1" x14ac:dyDescent="0.2">
      <c r="A52" s="17" t="s">
        <v>382</v>
      </c>
      <c r="B52" s="17"/>
      <c r="C52" s="17" t="s">
        <v>632</v>
      </c>
      <c r="D52" s="17" t="s">
        <v>28</v>
      </c>
      <c r="E52" s="17" t="s">
        <v>655</v>
      </c>
      <c r="F52" s="17" t="s">
        <v>712</v>
      </c>
      <c r="G52" s="192" t="s">
        <v>789</v>
      </c>
      <c r="H52" s="192" t="s">
        <v>790</v>
      </c>
      <c r="I52" s="193" t="s">
        <v>791</v>
      </c>
      <c r="J52" s="17" t="s">
        <v>890</v>
      </c>
      <c r="K52" s="17" t="s">
        <v>968</v>
      </c>
      <c r="L52" s="17" t="s">
        <v>969</v>
      </c>
    </row>
    <row r="53" spans="1:12" ht="40.950000000000003" customHeight="1" x14ac:dyDescent="0.2">
      <c r="A53" s="17" t="s">
        <v>407</v>
      </c>
      <c r="B53" s="17"/>
      <c r="C53" s="17" t="s">
        <v>632</v>
      </c>
      <c r="D53" s="17" t="s">
        <v>28</v>
      </c>
      <c r="E53" s="17" t="s">
        <v>655</v>
      </c>
      <c r="F53" s="17" t="s">
        <v>682</v>
      </c>
      <c r="G53" s="17" t="s">
        <v>780</v>
      </c>
      <c r="H53" s="17" t="s">
        <v>781</v>
      </c>
      <c r="I53" s="17" t="s">
        <v>782</v>
      </c>
      <c r="J53" s="17" t="s">
        <v>795</v>
      </c>
      <c r="K53" s="17" t="s">
        <v>934</v>
      </c>
      <c r="L53" s="17" t="s">
        <v>935</v>
      </c>
    </row>
    <row r="54" spans="1:12" ht="40.950000000000003" customHeight="1" x14ac:dyDescent="0.2">
      <c r="A54" s="17" t="s">
        <v>404</v>
      </c>
      <c r="B54" s="17"/>
      <c r="C54" s="17" t="s">
        <v>632</v>
      </c>
      <c r="D54" s="17" t="s">
        <v>28</v>
      </c>
      <c r="E54" s="17" t="s">
        <v>655</v>
      </c>
      <c r="F54" s="17" t="s">
        <v>682</v>
      </c>
      <c r="G54" s="192" t="s">
        <v>330</v>
      </c>
      <c r="H54" s="192" t="s">
        <v>340</v>
      </c>
      <c r="I54" s="193" t="s">
        <v>344</v>
      </c>
      <c r="J54" s="17" t="s">
        <v>870</v>
      </c>
      <c r="K54" s="17" t="s">
        <v>936</v>
      </c>
      <c r="L54" s="17" t="s">
        <v>937</v>
      </c>
    </row>
    <row r="55" spans="1:12" ht="40.950000000000003" customHeight="1" x14ac:dyDescent="0.2">
      <c r="A55" s="17" t="s">
        <v>383</v>
      </c>
      <c r="B55" s="17"/>
      <c r="C55" s="17" t="s">
        <v>632</v>
      </c>
      <c r="D55" s="17" t="s">
        <v>28</v>
      </c>
      <c r="E55" s="17" t="s">
        <v>655</v>
      </c>
      <c r="F55" s="17" t="s">
        <v>712</v>
      </c>
      <c r="G55" s="192" t="s">
        <v>786</v>
      </c>
      <c r="H55" s="192" t="s">
        <v>787</v>
      </c>
      <c r="I55" s="193" t="s">
        <v>788</v>
      </c>
      <c r="J55" s="17" t="s">
        <v>891</v>
      </c>
      <c r="K55" s="17" t="s">
        <v>970</v>
      </c>
      <c r="L55" s="17" t="s">
        <v>938</v>
      </c>
    </row>
    <row r="56" spans="1:12" ht="40.950000000000003" customHeight="1" x14ac:dyDescent="0.2">
      <c r="A56" s="17" t="s">
        <v>384</v>
      </c>
      <c r="B56" s="17"/>
      <c r="C56" s="17" t="s">
        <v>632</v>
      </c>
      <c r="D56" s="17" t="s">
        <v>28</v>
      </c>
      <c r="E56" s="17" t="s">
        <v>655</v>
      </c>
      <c r="F56" s="17" t="s">
        <v>712</v>
      </c>
      <c r="G56" s="192" t="s">
        <v>789</v>
      </c>
      <c r="H56" s="192" t="s">
        <v>790</v>
      </c>
      <c r="I56" s="193" t="s">
        <v>791</v>
      </c>
      <c r="J56" s="17" t="s">
        <v>892</v>
      </c>
      <c r="K56" s="17" t="s">
        <v>971</v>
      </c>
      <c r="L56" s="17" t="s">
        <v>939</v>
      </c>
    </row>
    <row r="57" spans="1:12" ht="40.950000000000003" customHeight="1" x14ac:dyDescent="0.2">
      <c r="A57" s="17" t="s">
        <v>375</v>
      </c>
      <c r="B57" s="17"/>
      <c r="C57" s="17" t="s">
        <v>632</v>
      </c>
      <c r="D57" s="17" t="s">
        <v>28</v>
      </c>
      <c r="E57" s="17" t="s">
        <v>655</v>
      </c>
      <c r="F57" s="17" t="s">
        <v>682</v>
      </c>
      <c r="G57" s="17" t="s">
        <v>331</v>
      </c>
      <c r="H57" s="17" t="s">
        <v>342</v>
      </c>
      <c r="I57" s="17" t="s">
        <v>346</v>
      </c>
      <c r="J57" s="17" t="s">
        <v>871</v>
      </c>
      <c r="K57" s="17" t="s">
        <v>972</v>
      </c>
      <c r="L57" s="17" t="s">
        <v>940</v>
      </c>
    </row>
    <row r="58" spans="1:12" ht="40.950000000000003" customHeight="1" x14ac:dyDescent="0.2">
      <c r="A58" s="17" t="s">
        <v>376</v>
      </c>
      <c r="B58" s="17"/>
      <c r="C58" s="17" t="s">
        <v>632</v>
      </c>
      <c r="D58" s="17" t="s">
        <v>28</v>
      </c>
      <c r="E58" s="17" t="s">
        <v>655</v>
      </c>
      <c r="F58" s="17" t="s">
        <v>682</v>
      </c>
      <c r="G58" s="17" t="s">
        <v>24</v>
      </c>
      <c r="H58" s="17" t="s">
        <v>24</v>
      </c>
      <c r="I58" s="17" t="s">
        <v>24</v>
      </c>
      <c r="J58" s="17" t="s">
        <v>872</v>
      </c>
      <c r="K58" s="17" t="s">
        <v>941</v>
      </c>
      <c r="L58" s="17" t="s">
        <v>942</v>
      </c>
    </row>
    <row r="59" spans="1:12" ht="40.950000000000003" customHeight="1" x14ac:dyDescent="0.2">
      <c r="A59" s="17" t="s">
        <v>377</v>
      </c>
      <c r="B59" s="17"/>
      <c r="C59" s="17" t="s">
        <v>632</v>
      </c>
      <c r="D59" s="17" t="s">
        <v>28</v>
      </c>
      <c r="E59" s="17" t="s">
        <v>655</v>
      </c>
      <c r="F59" s="17" t="s">
        <v>682</v>
      </c>
      <c r="G59" s="17" t="s">
        <v>21</v>
      </c>
      <c r="H59" s="17" t="s">
        <v>22</v>
      </c>
      <c r="I59" s="17" t="s">
        <v>23</v>
      </c>
      <c r="J59" s="17" t="s">
        <v>792</v>
      </c>
      <c r="K59" s="17" t="s">
        <v>943</v>
      </c>
      <c r="L59" s="17" t="s">
        <v>944</v>
      </c>
    </row>
    <row r="60" spans="1:12" ht="40.950000000000003" customHeight="1" x14ac:dyDescent="0.2">
      <c r="A60" s="17" t="s">
        <v>378</v>
      </c>
      <c r="B60" s="17"/>
      <c r="C60" s="17" t="s">
        <v>632</v>
      </c>
      <c r="D60" s="17" t="s">
        <v>28</v>
      </c>
      <c r="E60" s="17" t="s">
        <v>655</v>
      </c>
      <c r="F60" s="17" t="s">
        <v>796</v>
      </c>
      <c r="G60" s="17" t="s">
        <v>370</v>
      </c>
      <c r="H60" s="17" t="s">
        <v>368</v>
      </c>
      <c r="I60" s="17" t="s">
        <v>369</v>
      </c>
      <c r="J60" s="17" t="s">
        <v>793</v>
      </c>
      <c r="K60" s="17" t="s">
        <v>973</v>
      </c>
      <c r="L60" s="17" t="s">
        <v>945</v>
      </c>
    </row>
    <row r="61" spans="1:12" ht="81.599999999999994" customHeight="1" x14ac:dyDescent="0.2">
      <c r="A61" s="17" t="s">
        <v>882</v>
      </c>
      <c r="B61" s="17"/>
      <c r="C61" s="17" t="s">
        <v>632</v>
      </c>
      <c r="D61" s="17" t="s">
        <v>28</v>
      </c>
      <c r="E61" s="17" t="s">
        <v>655</v>
      </c>
      <c r="F61" s="17" t="s">
        <v>659</v>
      </c>
      <c r="G61" s="17" t="s">
        <v>883</v>
      </c>
      <c r="H61" s="17" t="s">
        <v>884</v>
      </c>
      <c r="I61" s="17" t="s">
        <v>885</v>
      </c>
      <c r="J61" s="17" t="s">
        <v>961</v>
      </c>
      <c r="K61" s="17" t="s">
        <v>962</v>
      </c>
      <c r="L61" s="17" t="s">
        <v>963</v>
      </c>
    </row>
    <row r="62" spans="1:12" ht="40.950000000000003" customHeight="1" x14ac:dyDescent="0.2">
      <c r="A62" s="17" t="s">
        <v>797</v>
      </c>
      <c r="B62" s="183">
        <v>108</v>
      </c>
      <c r="C62" s="17" t="s">
        <v>798</v>
      </c>
      <c r="D62" s="17" t="s">
        <v>799</v>
      </c>
      <c r="E62" s="17" t="s">
        <v>639</v>
      </c>
      <c r="F62" s="17" t="s">
        <v>640</v>
      </c>
      <c r="G62" s="17" t="s">
        <v>800</v>
      </c>
      <c r="H62" s="17" t="s">
        <v>800</v>
      </c>
      <c r="I62" s="17" t="s">
        <v>801</v>
      </c>
      <c r="J62" s="17" t="s">
        <v>802</v>
      </c>
      <c r="K62" s="17" t="s">
        <v>803</v>
      </c>
      <c r="L62" s="17" t="s">
        <v>804</v>
      </c>
    </row>
    <row r="63" spans="1:12" ht="40.950000000000003" customHeight="1" x14ac:dyDescent="0.2">
      <c r="A63" s="17" t="s">
        <v>805</v>
      </c>
      <c r="B63" s="17">
        <v>109</v>
      </c>
      <c r="C63" s="17" t="s">
        <v>798</v>
      </c>
      <c r="D63" s="17" t="s">
        <v>799</v>
      </c>
      <c r="E63" s="17" t="s">
        <v>641</v>
      </c>
      <c r="F63" s="17" t="s">
        <v>640</v>
      </c>
      <c r="G63" s="17" t="s">
        <v>799</v>
      </c>
      <c r="H63" s="17" t="s">
        <v>946</v>
      </c>
      <c r="I63" s="17" t="s">
        <v>799</v>
      </c>
      <c r="J63" s="17" t="s">
        <v>640</v>
      </c>
      <c r="K63" s="17" t="s">
        <v>640</v>
      </c>
      <c r="L63" s="17" t="s">
        <v>640</v>
      </c>
    </row>
    <row r="64" spans="1:12" ht="40.950000000000003" customHeight="1" x14ac:dyDescent="0.2">
      <c r="A64" s="17" t="s">
        <v>806</v>
      </c>
      <c r="B64" s="183">
        <v>110</v>
      </c>
      <c r="C64" s="17" t="s">
        <v>798</v>
      </c>
      <c r="D64" s="17" t="s">
        <v>799</v>
      </c>
      <c r="E64" s="17" t="s">
        <v>807</v>
      </c>
      <c r="F64" s="17" t="s">
        <v>640</v>
      </c>
      <c r="G64" s="17" t="s">
        <v>808</v>
      </c>
      <c r="H64" s="17" t="s">
        <v>947</v>
      </c>
      <c r="I64" s="17" t="s">
        <v>808</v>
      </c>
      <c r="J64" s="17" t="s">
        <v>952</v>
      </c>
      <c r="K64" s="17" t="s">
        <v>953</v>
      </c>
      <c r="L64" s="17" t="s">
        <v>809</v>
      </c>
    </row>
    <row r="65" spans="1:12" ht="40.950000000000003" customHeight="1" x14ac:dyDescent="0.2">
      <c r="A65" s="17" t="s">
        <v>810</v>
      </c>
      <c r="B65" s="17">
        <v>111</v>
      </c>
      <c r="C65" s="17" t="s">
        <v>798</v>
      </c>
      <c r="D65" s="17" t="s">
        <v>799</v>
      </c>
      <c r="E65" s="17" t="s">
        <v>807</v>
      </c>
      <c r="F65" s="17" t="s">
        <v>640</v>
      </c>
      <c r="G65" s="17" t="s">
        <v>811</v>
      </c>
      <c r="H65" s="17" t="s">
        <v>948</v>
      </c>
      <c r="I65" s="17" t="s">
        <v>811</v>
      </c>
      <c r="J65" s="17" t="s">
        <v>812</v>
      </c>
      <c r="K65" s="17" t="s">
        <v>813</v>
      </c>
      <c r="L65" s="17" t="s">
        <v>814</v>
      </c>
    </row>
    <row r="66" spans="1:12" ht="40.950000000000003" customHeight="1" x14ac:dyDescent="0.2">
      <c r="A66" s="17" t="s">
        <v>815</v>
      </c>
      <c r="B66" s="183">
        <v>112</v>
      </c>
      <c r="C66" s="17" t="s">
        <v>798</v>
      </c>
      <c r="D66" s="17" t="s">
        <v>799</v>
      </c>
      <c r="E66" s="17" t="s">
        <v>807</v>
      </c>
      <c r="F66" s="17" t="s">
        <v>640</v>
      </c>
      <c r="G66" s="17" t="s">
        <v>816</v>
      </c>
      <c r="H66" s="17" t="s">
        <v>949</v>
      </c>
      <c r="I66" s="17" t="s">
        <v>816</v>
      </c>
      <c r="J66" s="17" t="s">
        <v>817</v>
      </c>
      <c r="K66" s="17" t="s">
        <v>818</v>
      </c>
      <c r="L66" s="17" t="s">
        <v>954</v>
      </c>
    </row>
    <row r="67" spans="1:12" ht="40.950000000000003" customHeight="1" x14ac:dyDescent="0.2">
      <c r="A67" s="17" t="s">
        <v>819</v>
      </c>
      <c r="B67" s="17">
        <v>113</v>
      </c>
      <c r="C67" s="17" t="s">
        <v>798</v>
      </c>
      <c r="D67" s="17" t="s">
        <v>799</v>
      </c>
      <c r="E67" s="17" t="s">
        <v>807</v>
      </c>
      <c r="F67" s="17" t="s">
        <v>640</v>
      </c>
      <c r="G67" s="17" t="s">
        <v>820</v>
      </c>
      <c r="H67" s="17" t="s">
        <v>950</v>
      </c>
      <c r="I67" s="17" t="s">
        <v>820</v>
      </c>
      <c r="J67" s="17" t="s">
        <v>955</v>
      </c>
      <c r="K67" s="17" t="s">
        <v>956</v>
      </c>
      <c r="L67" s="17" t="s">
        <v>821</v>
      </c>
    </row>
    <row r="68" spans="1:12" ht="40.950000000000003" customHeight="1" x14ac:dyDescent="0.2">
      <c r="A68" s="17" t="s">
        <v>822</v>
      </c>
      <c r="B68" s="183">
        <v>114</v>
      </c>
      <c r="C68" s="17" t="s">
        <v>798</v>
      </c>
      <c r="D68" s="17" t="s">
        <v>799</v>
      </c>
      <c r="E68" s="17" t="s">
        <v>807</v>
      </c>
      <c r="F68" s="17" t="s">
        <v>640</v>
      </c>
      <c r="G68" s="17" t="s">
        <v>823</v>
      </c>
      <c r="H68" s="17" t="s">
        <v>951</v>
      </c>
      <c r="I68" s="17" t="s">
        <v>823</v>
      </c>
      <c r="J68" s="17" t="s">
        <v>957</v>
      </c>
      <c r="K68" s="17" t="s">
        <v>958</v>
      </c>
      <c r="L68" s="17" t="s">
        <v>824</v>
      </c>
    </row>
    <row r="69" spans="1:12" ht="40.950000000000003" customHeight="1" x14ac:dyDescent="0.2">
      <c r="A69" s="17" t="s">
        <v>825</v>
      </c>
      <c r="B69" s="17">
        <v>115</v>
      </c>
      <c r="C69" s="17" t="s">
        <v>798</v>
      </c>
      <c r="D69" s="17" t="s">
        <v>826</v>
      </c>
      <c r="E69" s="17" t="s">
        <v>641</v>
      </c>
      <c r="F69" s="17" t="s">
        <v>640</v>
      </c>
      <c r="G69" s="17" t="s">
        <v>827</v>
      </c>
      <c r="H69" s="17" t="s">
        <v>828</v>
      </c>
      <c r="I69" s="17" t="s">
        <v>829</v>
      </c>
      <c r="J69" s="17" t="s">
        <v>640</v>
      </c>
      <c r="K69" s="17" t="s">
        <v>640</v>
      </c>
      <c r="L69" s="17" t="s">
        <v>640</v>
      </c>
    </row>
    <row r="70" spans="1:12" ht="40.950000000000003" customHeight="1" x14ac:dyDescent="0.2">
      <c r="A70" s="17" t="s">
        <v>830</v>
      </c>
      <c r="B70" s="183">
        <v>116</v>
      </c>
      <c r="C70" s="17" t="s">
        <v>798</v>
      </c>
      <c r="D70" s="17" t="s">
        <v>826</v>
      </c>
      <c r="E70" s="17" t="s">
        <v>807</v>
      </c>
      <c r="F70" s="17" t="s">
        <v>640</v>
      </c>
      <c r="G70" s="17" t="s">
        <v>831</v>
      </c>
      <c r="H70" s="17" t="s">
        <v>832</v>
      </c>
      <c r="I70" s="17" t="s">
        <v>833</v>
      </c>
      <c r="J70" s="17" t="s">
        <v>640</v>
      </c>
      <c r="K70" s="17" t="s">
        <v>640</v>
      </c>
      <c r="L70" s="17" t="s">
        <v>640</v>
      </c>
    </row>
    <row r="71" spans="1:12" ht="40.950000000000003" customHeight="1" x14ac:dyDescent="0.2">
      <c r="A71" s="17" t="s">
        <v>834</v>
      </c>
      <c r="B71" s="17">
        <v>117</v>
      </c>
      <c r="C71" s="17" t="s">
        <v>798</v>
      </c>
      <c r="D71" s="17" t="s">
        <v>826</v>
      </c>
      <c r="E71" s="17" t="s">
        <v>807</v>
      </c>
      <c r="F71" s="17" t="s">
        <v>640</v>
      </c>
      <c r="G71" s="17" t="s">
        <v>835</v>
      </c>
      <c r="H71" s="17" t="s">
        <v>836</v>
      </c>
      <c r="I71" s="17" t="s">
        <v>837</v>
      </c>
      <c r="J71" s="17" t="s">
        <v>640</v>
      </c>
      <c r="K71" s="17" t="s">
        <v>640</v>
      </c>
      <c r="L71" s="17" t="s">
        <v>640</v>
      </c>
    </row>
    <row r="72" spans="1:12" ht="40.950000000000003" customHeight="1" x14ac:dyDescent="0.2">
      <c r="A72" s="17" t="s">
        <v>838</v>
      </c>
      <c r="B72" s="183">
        <v>118</v>
      </c>
      <c r="C72" s="17" t="s">
        <v>798</v>
      </c>
      <c r="D72" s="17" t="s">
        <v>826</v>
      </c>
      <c r="E72" s="17" t="s">
        <v>807</v>
      </c>
      <c r="F72" s="17" t="s">
        <v>640</v>
      </c>
      <c r="G72" s="17" t="s">
        <v>839</v>
      </c>
      <c r="H72" s="17" t="s">
        <v>840</v>
      </c>
      <c r="I72" s="17" t="s">
        <v>841</v>
      </c>
      <c r="J72" s="17" t="s">
        <v>640</v>
      </c>
      <c r="K72" s="17" t="s">
        <v>640</v>
      </c>
      <c r="L72" s="17" t="s">
        <v>640</v>
      </c>
    </row>
    <row r="73" spans="1:12" ht="40.950000000000003" customHeight="1" x14ac:dyDescent="0.2">
      <c r="A73" s="17" t="s">
        <v>842</v>
      </c>
      <c r="B73" s="17">
        <v>119</v>
      </c>
      <c r="C73" s="17" t="s">
        <v>798</v>
      </c>
      <c r="D73" s="17" t="s">
        <v>826</v>
      </c>
      <c r="E73" s="17" t="s">
        <v>807</v>
      </c>
      <c r="F73" s="17" t="s">
        <v>640</v>
      </c>
      <c r="G73" s="17" t="s">
        <v>9</v>
      </c>
      <c r="H73" s="17" t="s">
        <v>843</v>
      </c>
      <c r="I73" s="17" t="s">
        <v>844</v>
      </c>
      <c r="J73" s="17" t="s">
        <v>640</v>
      </c>
      <c r="K73" s="17" t="s">
        <v>640</v>
      </c>
      <c r="L73" s="17" t="s">
        <v>640</v>
      </c>
    </row>
    <row r="74" spans="1:12" ht="40.950000000000003" customHeight="1" x14ac:dyDescent="0.2">
      <c r="A74" s="17" t="s">
        <v>845</v>
      </c>
      <c r="B74" s="183">
        <v>120</v>
      </c>
      <c r="C74" s="17" t="s">
        <v>798</v>
      </c>
      <c r="D74" s="17" t="s">
        <v>826</v>
      </c>
      <c r="E74" s="17" t="s">
        <v>807</v>
      </c>
      <c r="F74" s="17" t="s">
        <v>640</v>
      </c>
      <c r="G74" s="17" t="s">
        <v>846</v>
      </c>
      <c r="H74" s="17" t="s">
        <v>847</v>
      </c>
      <c r="I74" s="17" t="s">
        <v>848</v>
      </c>
      <c r="J74" s="17" t="s">
        <v>640</v>
      </c>
      <c r="K74" s="17" t="s">
        <v>640</v>
      </c>
      <c r="L74" s="17" t="s">
        <v>640</v>
      </c>
    </row>
    <row r="75" spans="1:12" ht="40.950000000000003" customHeight="1" x14ac:dyDescent="0.2">
      <c r="A75" s="17" t="s">
        <v>849</v>
      </c>
      <c r="B75" s="17">
        <v>121</v>
      </c>
      <c r="C75" s="17" t="s">
        <v>798</v>
      </c>
      <c r="D75" s="17" t="s">
        <v>826</v>
      </c>
      <c r="E75" s="17" t="s">
        <v>807</v>
      </c>
      <c r="F75" s="17" t="s">
        <v>640</v>
      </c>
      <c r="G75" s="17" t="s">
        <v>850</v>
      </c>
      <c r="H75" s="17" t="s">
        <v>851</v>
      </c>
      <c r="I75" s="17" t="s">
        <v>852</v>
      </c>
      <c r="J75" s="17" t="s">
        <v>640</v>
      </c>
      <c r="K75" s="17" t="s">
        <v>640</v>
      </c>
      <c r="L75" s="17" t="s">
        <v>640</v>
      </c>
    </row>
    <row r="76" spans="1:12" ht="40.950000000000003" customHeight="1" x14ac:dyDescent="0.2">
      <c r="A76" s="17" t="s">
        <v>853</v>
      </c>
      <c r="B76" s="183">
        <v>122</v>
      </c>
      <c r="C76" s="17" t="s">
        <v>798</v>
      </c>
      <c r="D76" s="17" t="s">
        <v>826</v>
      </c>
      <c r="E76" s="17" t="s">
        <v>807</v>
      </c>
      <c r="F76" s="17" t="s">
        <v>640</v>
      </c>
      <c r="G76" s="17" t="s">
        <v>854</v>
      </c>
      <c r="H76" s="17" t="s">
        <v>855</v>
      </c>
      <c r="I76" s="17" t="s">
        <v>856</v>
      </c>
      <c r="J76" s="17" t="s">
        <v>640</v>
      </c>
      <c r="K76" s="17" t="s">
        <v>640</v>
      </c>
      <c r="L76" s="17" t="s">
        <v>640</v>
      </c>
    </row>
    <row r="77" spans="1:12" ht="40.950000000000003" customHeight="1" x14ac:dyDescent="0.2">
      <c r="A77" s="17" t="s">
        <v>857</v>
      </c>
      <c r="B77" s="17">
        <v>123</v>
      </c>
      <c r="C77" s="17" t="s">
        <v>798</v>
      </c>
      <c r="D77" s="17" t="s">
        <v>826</v>
      </c>
      <c r="E77" s="17" t="s">
        <v>807</v>
      </c>
      <c r="F77" s="17" t="s">
        <v>640</v>
      </c>
      <c r="G77" s="17" t="s">
        <v>32</v>
      </c>
      <c r="H77" s="17" t="s">
        <v>32</v>
      </c>
      <c r="I77" s="17" t="s">
        <v>858</v>
      </c>
      <c r="J77" s="17" t="s">
        <v>640</v>
      </c>
      <c r="K77" s="17" t="s">
        <v>640</v>
      </c>
      <c r="L77" s="17" t="s">
        <v>640</v>
      </c>
    </row>
    <row r="78" spans="1:12" ht="60.6" customHeight="1" x14ac:dyDescent="0.2">
      <c r="A78" s="16"/>
      <c r="B78" s="16"/>
      <c r="C78" s="16"/>
      <c r="D78" s="16"/>
      <c r="E78" s="16"/>
      <c r="F78" s="16"/>
      <c r="G78" s="16"/>
      <c r="H78" s="16"/>
      <c r="I78" s="16"/>
      <c r="J78" s="16"/>
      <c r="K78" s="16"/>
      <c r="L78" s="16"/>
    </row>
    <row r="79" spans="1:12" ht="60.6" customHeight="1" x14ac:dyDescent="0.2">
      <c r="A79" s="16"/>
      <c r="B79" s="16"/>
      <c r="C79" s="16"/>
      <c r="D79" s="16"/>
      <c r="E79" s="16"/>
      <c r="F79" s="16"/>
      <c r="G79" s="16"/>
      <c r="H79" s="16"/>
      <c r="I79" s="16"/>
      <c r="J79" s="16"/>
      <c r="K79" s="16"/>
      <c r="L79" s="16"/>
    </row>
    <row r="80" spans="1:12" ht="60.6" customHeight="1" x14ac:dyDescent="0.2">
      <c r="A80" s="16"/>
      <c r="B80" s="16"/>
      <c r="C80" s="16"/>
      <c r="D80" s="16"/>
      <c r="E80" s="16"/>
      <c r="F80" s="16"/>
      <c r="G80" s="16"/>
      <c r="H80" s="16"/>
      <c r="I80" s="16"/>
      <c r="J80" s="16"/>
      <c r="K80" s="16"/>
      <c r="L80" s="16"/>
    </row>
    <row r="81" spans="1:12" ht="60.6" customHeight="1" x14ac:dyDescent="0.2">
      <c r="A81" s="16"/>
      <c r="B81" s="16"/>
      <c r="C81" s="16"/>
      <c r="D81" s="16"/>
      <c r="E81" s="16"/>
      <c r="F81" s="16"/>
      <c r="G81" s="16"/>
      <c r="H81" s="16"/>
      <c r="I81" s="16"/>
      <c r="J81" s="16"/>
      <c r="K81" s="16"/>
      <c r="L81" s="16"/>
    </row>
  </sheetData>
  <sheetProtection algorithmName="SHA-512" hashValue="WZ/b/eND88oJIebJfFHoqpQkAuNQehps6ih5VL2klLSuy7UgS+zCVwdlZZnTpik5xDGWE9AplwKA8+bFYZ4y5A==" saltValue="aHQcWZBKTjjTLmhh42jVNw==" spinCount="100000" sheet="1" objects="1" scenarios="1" formatCells="0" autoFilter="0"/>
  <phoneticPr fontId="12" type="noConversion"/>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12</vt:i4>
      </vt:variant>
    </vt:vector>
  </HeadingPairs>
  <TitlesOfParts>
    <vt:vector size="15" baseType="lpstr">
      <vt:lpstr>CP24 (Port_Authoriz)</vt:lpstr>
      <vt:lpstr>Codes</vt:lpstr>
      <vt:lpstr>Instructions</vt:lpstr>
      <vt:lpstr>FlagA2ISO</vt:lpstr>
      <vt:lpstr>FlagCode</vt:lpstr>
      <vt:lpstr>FlagName</vt:lpstr>
      <vt:lpstr>fmtLatitude</vt:lpstr>
      <vt:lpstr>fmtLongitude</vt:lpstr>
      <vt:lpstr>Idiom</vt:lpstr>
      <vt:lpstr>LangFieldID</vt:lpstr>
      <vt:lpstr>LangNameID</vt:lpstr>
      <vt:lpstr>PortAuthTypeCode</vt:lpstr>
      <vt:lpstr>PortAuthTypeID</vt:lpstr>
      <vt:lpstr>RModeCod</vt:lpstr>
      <vt:lpstr>Status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Cheatle</dc:creator>
  <cp:lastModifiedBy>Felix Mergarejo</cp:lastModifiedBy>
  <cp:lastPrinted>2017-01-17T13:48:13Z</cp:lastPrinted>
  <dcterms:created xsi:type="dcterms:W3CDTF">2012-12-04T12:57:16Z</dcterms:created>
  <dcterms:modified xsi:type="dcterms:W3CDTF">2025-04-04T08:52:50Z</dcterms:modified>
</cp:coreProperties>
</file>