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https://aciccat-my.sharepoint.com/personal/alberto_parrilla_iccat_int/Documents/Data/Compliance/CPForms/2023/CP57/"/>
    </mc:Choice>
  </mc:AlternateContent>
  <xr:revisionPtr revIDLastSave="38" documentId="8_{A5A27401-73F5-40EB-AA34-C5A5DFEC9DC4}" xr6:coauthVersionLast="47" xr6:coauthVersionMax="47" xr10:uidLastSave="{7919F0EF-91AD-4947-BEDF-CCF3C244B1D2}"/>
  <workbookProtection workbookAlgorithmName="SHA-512" workbookHashValue="R66FNdxYeL9GcIea62Mn35eYYKiNDBx/kW/TLCLG1WqhH5DC+MBAIPZ9RZ7mJSF6G9FOUoJ2HL+p3xUlNaTJBw==" workbookSaltValue="2F2wehafGpGy/muZ/CFvyg==" workbookSpinCount="100000" lockStructure="1"/>
  <bookViews>
    <workbookView xWindow="-120" yWindow="-120" windowWidth="38640" windowHeight="21240" xr2:uid="{00000000-000D-0000-FFFF-FFFF00000000}"/>
  </bookViews>
  <sheets>
    <sheet name="CP57 (Random Controls)" sheetId="5" r:id="rId1"/>
    <sheet name="Codes" sheetId="8" r:id="rId2"/>
    <sheet name="Instructions" sheetId="12" r:id="rId3"/>
    <sheet name="Translation" sheetId="9" state="hidden" r:id="rId4"/>
  </sheets>
  <definedNames>
    <definedName name="_xlnm._FilterDatabase" localSheetId="1" hidden="1">Codes!$A$2:$D$175</definedName>
    <definedName name="_xlnm._FilterDatabase" localSheetId="3" hidden="1">Translation!$A$4:$L$59</definedName>
    <definedName name="FlagA2ISO">Codes!$D$3:$D$175</definedName>
    <definedName name="FlagCod">Codes!$B$3:$B$175</definedName>
    <definedName name="FlagName">Codes!$A$3:$A$175</definedName>
    <definedName name="ICCATSerialNo">'CP57 (Random Controls)'!$A$24:$A$50</definedName>
    <definedName name="Idiom">'CP57 (Random Controls)'!$O$2</definedName>
    <definedName name="LangFieldID">Translation!$H$1</definedName>
    <definedName name="LangNameID">Translation!$H$2</definedName>
    <definedName name="Status">Codes!$C$3:$C$175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2" l="1"/>
  <c r="H22" i="12"/>
  <c r="G22" i="12"/>
  <c r="F22" i="12"/>
  <c r="H21" i="12"/>
  <c r="G21" i="12"/>
  <c r="F21" i="12"/>
  <c r="E21" i="12"/>
  <c r="I22" i="5" l="1"/>
  <c r="F22" i="5"/>
  <c r="G20" i="12"/>
  <c r="G19" i="12"/>
  <c r="G34" i="12" l="1"/>
  <c r="G33" i="12"/>
  <c r="G32" i="12"/>
  <c r="G31" i="12"/>
  <c r="G30" i="12"/>
  <c r="G27" i="12"/>
  <c r="G28" i="12"/>
  <c r="G29" i="12"/>
  <c r="G18" i="12"/>
  <c r="G17" i="12"/>
  <c r="G16" i="12"/>
  <c r="G15" i="12"/>
  <c r="G14" i="12"/>
  <c r="G13" i="12"/>
  <c r="H22" i="5" l="1"/>
  <c r="G22" i="5"/>
  <c r="E22" i="5" l="1"/>
  <c r="C22" i="5"/>
  <c r="D22" i="5"/>
  <c r="A22" i="5" l="1"/>
  <c r="B22" i="5" l="1"/>
  <c r="I4" i="5" l="1"/>
  <c r="I10" i="5"/>
  <c r="J9" i="5" l="1"/>
  <c r="G26" i="12" l="1"/>
  <c r="G25" i="12"/>
  <c r="G24" i="12"/>
  <c r="G23" i="12"/>
  <c r="G12" i="12"/>
  <c r="G11" i="12"/>
  <c r="H2" i="9" l="1"/>
  <c r="D11" i="5"/>
  <c r="H20" i="12" l="1"/>
  <c r="H19" i="12"/>
  <c r="H14" i="12"/>
  <c r="H29" i="12"/>
  <c r="H18" i="12"/>
  <c r="H34" i="12"/>
  <c r="H30" i="12"/>
  <c r="H13" i="12"/>
  <c r="H28" i="12"/>
  <c r="H33" i="12"/>
  <c r="H27" i="12"/>
  <c r="H17" i="12"/>
  <c r="H16" i="12"/>
  <c r="H15" i="12"/>
  <c r="H32" i="12"/>
  <c r="H31" i="12"/>
  <c r="B6" i="12"/>
  <c r="B5" i="12"/>
  <c r="H26" i="12"/>
  <c r="B3" i="12"/>
  <c r="H12" i="12"/>
  <c r="H25" i="12"/>
  <c r="H11" i="12"/>
  <c r="H24" i="12"/>
  <c r="B7" i="12"/>
  <c r="H23" i="12"/>
  <c r="B4" i="12"/>
  <c r="A1" i="12"/>
  <c r="B1" i="5"/>
  <c r="H1" i="9" l="1"/>
  <c r="E10" i="12" l="1"/>
  <c r="F20" i="12"/>
  <c r="F19" i="12"/>
  <c r="E19" i="12"/>
  <c r="D18" i="12"/>
  <c r="D23" i="12"/>
  <c r="D34" i="12"/>
  <c r="F31" i="12"/>
  <c r="F15" i="12"/>
  <c r="F18" i="12"/>
  <c r="F32" i="12"/>
  <c r="D29" i="12"/>
  <c r="F14" i="12"/>
  <c r="F16" i="12"/>
  <c r="F34" i="12"/>
  <c r="F30" i="12"/>
  <c r="F29" i="12"/>
  <c r="F33" i="12"/>
  <c r="F17" i="12"/>
  <c r="F13" i="12"/>
  <c r="I20" i="5"/>
  <c r="F27" i="12"/>
  <c r="F28" i="12"/>
  <c r="D21" i="5"/>
  <c r="G21" i="5"/>
  <c r="A20" i="5"/>
  <c r="H21" i="5"/>
  <c r="I21" i="5"/>
  <c r="D20" i="5"/>
  <c r="E21" i="5"/>
  <c r="F21" i="5"/>
  <c r="A19" i="5"/>
  <c r="A21" i="5"/>
  <c r="B21" i="5"/>
  <c r="C21" i="5"/>
  <c r="A17" i="5"/>
  <c r="A16" i="5"/>
  <c r="J4" i="5"/>
  <c r="A10" i="5"/>
  <c r="A4" i="5"/>
  <c r="A5" i="5"/>
  <c r="A11" i="5"/>
  <c r="A7" i="5"/>
  <c r="A6" i="5"/>
  <c r="F6" i="5"/>
  <c r="F5" i="5"/>
  <c r="B11" i="12"/>
  <c r="F24" i="12"/>
  <c r="H10" i="12"/>
  <c r="D13" i="12"/>
  <c r="F26" i="12"/>
  <c r="F23" i="12"/>
  <c r="C13" i="12"/>
  <c r="A2" i="12"/>
  <c r="D10" i="12"/>
  <c r="C26" i="12"/>
  <c r="C10" i="12"/>
  <c r="F12" i="12"/>
  <c r="D26" i="12"/>
  <c r="A10" i="12"/>
  <c r="F25" i="12"/>
  <c r="A9" i="12"/>
  <c r="F11" i="12"/>
  <c r="A11" i="12"/>
  <c r="G10" i="12"/>
  <c r="F10" i="12"/>
  <c r="B13" i="12"/>
  <c r="B10" i="12"/>
  <c r="A14" i="5"/>
  <c r="A13" i="5"/>
  <c r="J10" i="5"/>
  <c r="B2" i="5"/>
  <c r="J8" i="5"/>
  <c r="A1" i="5"/>
  <c r="O1" i="5"/>
  <c r="N1" i="5"/>
  <c r="J5" i="5"/>
  <c r="J6" i="5"/>
  <c r="C14" i="5"/>
</calcChain>
</file>

<file path=xl/sharedStrings.xml><?xml version="1.0" encoding="utf-8"?>
<sst xmlns="http://schemas.openxmlformats.org/spreadsheetml/2006/main" count="1345" uniqueCount="859">
  <si>
    <t>Name</t>
  </si>
  <si>
    <t>Phone</t>
  </si>
  <si>
    <t>Email</t>
  </si>
  <si>
    <t>Address</t>
  </si>
  <si>
    <t>Header</t>
  </si>
  <si>
    <t>TO</t>
  </si>
  <si>
    <t>DO</t>
  </si>
  <si>
    <t>LT</t>
  </si>
  <si>
    <t>RO</t>
  </si>
  <si>
    <t>FO</t>
  </si>
  <si>
    <t>TW</t>
  </si>
  <si>
    <t>AU</t>
  </si>
  <si>
    <t>SV</t>
  </si>
  <si>
    <t>PS</t>
  </si>
  <si>
    <t>FlagName</t>
  </si>
  <si>
    <t>FlagA2ISO</t>
  </si>
  <si>
    <t>USA</t>
  </si>
  <si>
    <t>US</t>
  </si>
  <si>
    <t>JPN</t>
  </si>
  <si>
    <t>Japan</t>
  </si>
  <si>
    <t>JP</t>
  </si>
  <si>
    <t>ZAF</t>
  </si>
  <si>
    <t>South Africa</t>
  </si>
  <si>
    <t>ZA</t>
  </si>
  <si>
    <t>GHA</t>
  </si>
  <si>
    <t>Ghana</t>
  </si>
  <si>
    <t>GH</t>
  </si>
  <si>
    <t>CAN</t>
  </si>
  <si>
    <t>Canada</t>
  </si>
  <si>
    <t>CA</t>
  </si>
  <si>
    <t>PM</t>
  </si>
  <si>
    <t>BRA</t>
  </si>
  <si>
    <t>Brazil</t>
  </si>
  <si>
    <t>BR</t>
  </si>
  <si>
    <t>MAR</t>
  </si>
  <si>
    <t>Maroc</t>
  </si>
  <si>
    <t>MA</t>
  </si>
  <si>
    <t>KOR</t>
  </si>
  <si>
    <t>KR</t>
  </si>
  <si>
    <t>CIV</t>
  </si>
  <si>
    <t>CI</t>
  </si>
  <si>
    <t>AGO</t>
  </si>
  <si>
    <t>Angola</t>
  </si>
  <si>
    <t>AO</t>
  </si>
  <si>
    <t>RUS</t>
  </si>
  <si>
    <t>Russian Federation</t>
  </si>
  <si>
    <t>RU</t>
  </si>
  <si>
    <t>GAB</t>
  </si>
  <si>
    <t>Gabon</t>
  </si>
  <si>
    <t>GA</t>
  </si>
  <si>
    <t>CPV</t>
  </si>
  <si>
    <t>Cape Verde</t>
  </si>
  <si>
    <t>CV</t>
  </si>
  <si>
    <t>URY</t>
  </si>
  <si>
    <t>Uruguay</t>
  </si>
  <si>
    <t>UY</t>
  </si>
  <si>
    <t>STP</t>
  </si>
  <si>
    <t>ST</t>
  </si>
  <si>
    <t>VEN</t>
  </si>
  <si>
    <t>Venezuela</t>
  </si>
  <si>
    <t>VE</t>
  </si>
  <si>
    <t>GNQ</t>
  </si>
  <si>
    <t>Guinea Ecuatorial</t>
  </si>
  <si>
    <t>GQ</t>
  </si>
  <si>
    <t>GIN</t>
  </si>
  <si>
    <t>GN</t>
  </si>
  <si>
    <t>SH</t>
  </si>
  <si>
    <t>BM</t>
  </si>
  <si>
    <t>TC</t>
  </si>
  <si>
    <t>VG</t>
  </si>
  <si>
    <t>LBY</t>
  </si>
  <si>
    <t>Libya</t>
  </si>
  <si>
    <t>LY</t>
  </si>
  <si>
    <t>CHN</t>
  </si>
  <si>
    <t>CN</t>
  </si>
  <si>
    <t>HR</t>
  </si>
  <si>
    <t>DK</t>
  </si>
  <si>
    <t>FR</t>
  </si>
  <si>
    <t>DE</t>
  </si>
  <si>
    <t>GR</t>
  </si>
  <si>
    <t>IT</t>
  </si>
  <si>
    <t>MT</t>
  </si>
  <si>
    <t>PL</t>
  </si>
  <si>
    <t>PT</t>
  </si>
  <si>
    <t>ES</t>
  </si>
  <si>
    <t>SE</t>
  </si>
  <si>
    <t>BG</t>
  </si>
  <si>
    <t>CY</t>
  </si>
  <si>
    <t>IE</t>
  </si>
  <si>
    <t>NL</t>
  </si>
  <si>
    <t>GB</t>
  </si>
  <si>
    <t>EE</t>
  </si>
  <si>
    <t>LV</t>
  </si>
  <si>
    <t>BE</t>
  </si>
  <si>
    <t>SI</t>
  </si>
  <si>
    <t>HU</t>
  </si>
  <si>
    <t>TUN</t>
  </si>
  <si>
    <t>Tunisie</t>
  </si>
  <si>
    <t>TN</t>
  </si>
  <si>
    <t>PAN</t>
  </si>
  <si>
    <t>Panama</t>
  </si>
  <si>
    <t>PA</t>
  </si>
  <si>
    <t>TTO</t>
  </si>
  <si>
    <t>Trinidad and Tobago</t>
  </si>
  <si>
    <t>TT</t>
  </si>
  <si>
    <t>NAM</t>
  </si>
  <si>
    <t>Namibia</t>
  </si>
  <si>
    <t>NA</t>
  </si>
  <si>
    <t>BRB</t>
  </si>
  <si>
    <t>Barbados</t>
  </si>
  <si>
    <t>BB</t>
  </si>
  <si>
    <t>HND</t>
  </si>
  <si>
    <t>Honduras</t>
  </si>
  <si>
    <t>HN</t>
  </si>
  <si>
    <t>DZA</t>
  </si>
  <si>
    <t>Algerie</t>
  </si>
  <si>
    <t>DZ</t>
  </si>
  <si>
    <t>MEX</t>
  </si>
  <si>
    <t>Mexico</t>
  </si>
  <si>
    <t>MX</t>
  </si>
  <si>
    <t>VUT</t>
  </si>
  <si>
    <t>Vanuatu</t>
  </si>
  <si>
    <t>VU</t>
  </si>
  <si>
    <t>ISL</t>
  </si>
  <si>
    <t>Iceland</t>
  </si>
  <si>
    <t>IS</t>
  </si>
  <si>
    <t>TUR</t>
  </si>
  <si>
    <t>TR</t>
  </si>
  <si>
    <t>PHL</t>
  </si>
  <si>
    <t>Philippines</t>
  </si>
  <si>
    <t>PH</t>
  </si>
  <si>
    <t>NOR</t>
  </si>
  <si>
    <t>Norway</t>
  </si>
  <si>
    <t>NO</t>
  </si>
  <si>
    <t>NIC</t>
  </si>
  <si>
    <t>Nicaragua</t>
  </si>
  <si>
    <t>NI</t>
  </si>
  <si>
    <t>GTM</t>
  </si>
  <si>
    <t>Guatemala</t>
  </si>
  <si>
    <t>GT</t>
  </si>
  <si>
    <t>SEN</t>
  </si>
  <si>
    <t>Senegal</t>
  </si>
  <si>
    <t>SN</t>
  </si>
  <si>
    <t>BLZ</t>
  </si>
  <si>
    <t>Belize</t>
  </si>
  <si>
    <t>BZ</t>
  </si>
  <si>
    <t>SYR</t>
  </si>
  <si>
    <t>SY</t>
  </si>
  <si>
    <t>VCT</t>
  </si>
  <si>
    <t>VC</t>
  </si>
  <si>
    <t>EGY</t>
  </si>
  <si>
    <t>Egypt</t>
  </si>
  <si>
    <t>EG</t>
  </si>
  <si>
    <t>ALB</t>
  </si>
  <si>
    <t>Albania</t>
  </si>
  <si>
    <t>AL</t>
  </si>
  <si>
    <t>SLE</t>
  </si>
  <si>
    <t>Sierra Leone</t>
  </si>
  <si>
    <t>SL</t>
  </si>
  <si>
    <t>TAI</t>
  </si>
  <si>
    <t>Chinese Taipei</t>
  </si>
  <si>
    <t>GUY</t>
  </si>
  <si>
    <t>Guyana</t>
  </si>
  <si>
    <t>GY</t>
  </si>
  <si>
    <t>Curaçao</t>
  </si>
  <si>
    <t>KNA</t>
  </si>
  <si>
    <t>Saint Kitts and Nevis</t>
  </si>
  <si>
    <t>KN</t>
  </si>
  <si>
    <t>ARG</t>
  </si>
  <si>
    <t>Argentina</t>
  </si>
  <si>
    <t>AR</t>
  </si>
  <si>
    <t>CUB</t>
  </si>
  <si>
    <t>Cuba</t>
  </si>
  <si>
    <t>CU</t>
  </si>
  <si>
    <t>GRD</t>
  </si>
  <si>
    <t>Grenada</t>
  </si>
  <si>
    <t>GD</t>
  </si>
  <si>
    <t>DOM</t>
  </si>
  <si>
    <t>Dominican Republic</t>
  </si>
  <si>
    <t>ISR</t>
  </si>
  <si>
    <t>Israel</t>
  </si>
  <si>
    <t>IL</t>
  </si>
  <si>
    <t>LBN</t>
  </si>
  <si>
    <t>Lebanon</t>
  </si>
  <si>
    <t>LB</t>
  </si>
  <si>
    <t>VIR</t>
  </si>
  <si>
    <t>US Virgin Islands</t>
  </si>
  <si>
    <t>VI</t>
  </si>
  <si>
    <t>LBR</t>
  </si>
  <si>
    <t>Liberia</t>
  </si>
  <si>
    <t>LR</t>
  </si>
  <si>
    <t>PRI</t>
  </si>
  <si>
    <t>Puerto Rico</t>
  </si>
  <si>
    <t>PR</t>
  </si>
  <si>
    <t>COL</t>
  </si>
  <si>
    <t>Colombia</t>
  </si>
  <si>
    <t>CO</t>
  </si>
  <si>
    <t>BEN</t>
  </si>
  <si>
    <t>Benin</t>
  </si>
  <si>
    <t>BJ</t>
  </si>
  <si>
    <t>COG</t>
  </si>
  <si>
    <t>Congo</t>
  </si>
  <si>
    <t>CG</t>
  </si>
  <si>
    <t>TGO</t>
  </si>
  <si>
    <t>Togo</t>
  </si>
  <si>
    <t>TG</t>
  </si>
  <si>
    <t>CYM</t>
  </si>
  <si>
    <t>Cayman Islands</t>
  </si>
  <si>
    <t>KY</t>
  </si>
  <si>
    <t>LCA</t>
  </si>
  <si>
    <t>LC</t>
  </si>
  <si>
    <t>MRT</t>
  </si>
  <si>
    <t>Mauritania</t>
  </si>
  <si>
    <t>MR</t>
  </si>
  <si>
    <t>CMR</t>
  </si>
  <si>
    <t>Cameroon</t>
  </si>
  <si>
    <t>CM</t>
  </si>
  <si>
    <t>NGA</t>
  </si>
  <si>
    <t>Nigeria</t>
  </si>
  <si>
    <t>NG</t>
  </si>
  <si>
    <t>ABW</t>
  </si>
  <si>
    <t>Aruba</t>
  </si>
  <si>
    <t>AW</t>
  </si>
  <si>
    <t>GNB</t>
  </si>
  <si>
    <t>Guinea Bissau</t>
  </si>
  <si>
    <t>GW</t>
  </si>
  <si>
    <t>UKR</t>
  </si>
  <si>
    <t>Ukraine</t>
  </si>
  <si>
    <t>UA</t>
  </si>
  <si>
    <t>ATG</t>
  </si>
  <si>
    <t>Antigua and Barbuda</t>
  </si>
  <si>
    <t>AG</t>
  </si>
  <si>
    <t>JAM</t>
  </si>
  <si>
    <t>Jamaica</t>
  </si>
  <si>
    <t>JM</t>
  </si>
  <si>
    <t>DMA</t>
  </si>
  <si>
    <t>Dominica</t>
  </si>
  <si>
    <t>DM</t>
  </si>
  <si>
    <t>CRI</t>
  </si>
  <si>
    <t>Costa Rica</t>
  </si>
  <si>
    <t>CR</t>
  </si>
  <si>
    <t>GEO</t>
  </si>
  <si>
    <t>Georgia</t>
  </si>
  <si>
    <t>GE</t>
  </si>
  <si>
    <t>GMB</t>
  </si>
  <si>
    <t>Gambia</t>
  </si>
  <si>
    <t>GM</t>
  </si>
  <si>
    <t>BLR</t>
  </si>
  <si>
    <t>Belarus</t>
  </si>
  <si>
    <t>BY</t>
  </si>
  <si>
    <t>FRO</t>
  </si>
  <si>
    <t>Faroe Islands</t>
  </si>
  <si>
    <t>KHM</t>
  </si>
  <si>
    <t>Cambodia</t>
  </si>
  <si>
    <t>KH</t>
  </si>
  <si>
    <t>SYC</t>
  </si>
  <si>
    <t>Seychelles</t>
  </si>
  <si>
    <t>SC</t>
  </si>
  <si>
    <t>MUS</t>
  </si>
  <si>
    <t>Mauritius</t>
  </si>
  <si>
    <t>MU</t>
  </si>
  <si>
    <t>IND</t>
  </si>
  <si>
    <t>India</t>
  </si>
  <si>
    <t>IN</t>
  </si>
  <si>
    <t>IRN</t>
  </si>
  <si>
    <t>IR</t>
  </si>
  <si>
    <t>MYS</t>
  </si>
  <si>
    <t>Malaysia</t>
  </si>
  <si>
    <t>MY</t>
  </si>
  <si>
    <t>SLV</t>
  </si>
  <si>
    <t>El Salvador</t>
  </si>
  <si>
    <t>AIA</t>
  </si>
  <si>
    <t>Anguilla</t>
  </si>
  <si>
    <t>AI</t>
  </si>
  <si>
    <t>THA</t>
  </si>
  <si>
    <t>Thailand</t>
  </si>
  <si>
    <t>TH</t>
  </si>
  <si>
    <t>CHL</t>
  </si>
  <si>
    <t>Chile</t>
  </si>
  <si>
    <t>CL</t>
  </si>
  <si>
    <t>BHS</t>
  </si>
  <si>
    <t>Bahamas</t>
  </si>
  <si>
    <t>BS</t>
  </si>
  <si>
    <t>SUR</t>
  </si>
  <si>
    <t>Suriname</t>
  </si>
  <si>
    <t>SR</t>
  </si>
  <si>
    <t>ECU</t>
  </si>
  <si>
    <t>Ecuador</t>
  </si>
  <si>
    <t>EC</t>
  </si>
  <si>
    <t>AUS</t>
  </si>
  <si>
    <t>Australia</t>
  </si>
  <si>
    <t>FJI</t>
  </si>
  <si>
    <t>Fiji Islands</t>
  </si>
  <si>
    <t>FJ</t>
  </si>
  <si>
    <t>GUM</t>
  </si>
  <si>
    <t>Guam</t>
  </si>
  <si>
    <t>GU</t>
  </si>
  <si>
    <t>IDN</t>
  </si>
  <si>
    <t>Indonesia</t>
  </si>
  <si>
    <t>ID</t>
  </si>
  <si>
    <t>KIR</t>
  </si>
  <si>
    <t>Kiribati</t>
  </si>
  <si>
    <t>KI</t>
  </si>
  <si>
    <t>MDV</t>
  </si>
  <si>
    <t>Maldives</t>
  </si>
  <si>
    <t>MV</t>
  </si>
  <si>
    <t>PNG</t>
  </si>
  <si>
    <t>Papua New Guinea</t>
  </si>
  <si>
    <t>PG</t>
  </si>
  <si>
    <t>LKA</t>
  </si>
  <si>
    <t>Sri Lanka</t>
  </si>
  <si>
    <t>LK</t>
  </si>
  <si>
    <t>VNM</t>
  </si>
  <si>
    <t>VN</t>
  </si>
  <si>
    <t>SGP</t>
  </si>
  <si>
    <t>Singapore</t>
  </si>
  <si>
    <t>SG</t>
  </si>
  <si>
    <t>OMN</t>
  </si>
  <si>
    <t>Oman</t>
  </si>
  <si>
    <t>OM</t>
  </si>
  <si>
    <t>NZL</t>
  </si>
  <si>
    <t>New Zealand</t>
  </si>
  <si>
    <t>NZ</t>
  </si>
  <si>
    <t>FSM</t>
  </si>
  <si>
    <t>Micronesia</t>
  </si>
  <si>
    <t>FM</t>
  </si>
  <si>
    <t>COK</t>
  </si>
  <si>
    <t>Cook Islands</t>
  </si>
  <si>
    <t>CK</t>
  </si>
  <si>
    <t>BOL</t>
  </si>
  <si>
    <t>Bolivia</t>
  </si>
  <si>
    <t>BO</t>
  </si>
  <si>
    <t>PLW</t>
  </si>
  <si>
    <t>Palau</t>
  </si>
  <si>
    <t>PW</t>
  </si>
  <si>
    <t>TON</t>
  </si>
  <si>
    <t>Tonga</t>
  </si>
  <si>
    <t>KEN</t>
  </si>
  <si>
    <t>Kenya</t>
  </si>
  <si>
    <t>KE</t>
  </si>
  <si>
    <t>PYF</t>
  </si>
  <si>
    <t>Polynesie Française</t>
  </si>
  <si>
    <t>PF</t>
  </si>
  <si>
    <t>PER</t>
  </si>
  <si>
    <t>PE</t>
  </si>
  <si>
    <t>CHE</t>
  </si>
  <si>
    <t>Switzerland</t>
  </si>
  <si>
    <t>CH</t>
  </si>
  <si>
    <t>TZA</t>
  </si>
  <si>
    <t>Tanzania</t>
  </si>
  <si>
    <t>TZ</t>
  </si>
  <si>
    <t>ARE</t>
  </si>
  <si>
    <t>United Arab Emirates</t>
  </si>
  <si>
    <t>AE</t>
  </si>
  <si>
    <t>HTI</t>
  </si>
  <si>
    <t>Haiti</t>
  </si>
  <si>
    <t>HT</t>
  </si>
  <si>
    <t>MDG</t>
  </si>
  <si>
    <t>Madagascar</t>
  </si>
  <si>
    <t>MG</t>
  </si>
  <si>
    <t>MOZ</t>
  </si>
  <si>
    <t>Mozambique</t>
  </si>
  <si>
    <t>MZ</t>
  </si>
  <si>
    <t>SLB</t>
  </si>
  <si>
    <t>Solomon Islands</t>
  </si>
  <si>
    <t>SB</t>
  </si>
  <si>
    <t>KWT</t>
  </si>
  <si>
    <t>Kuwait</t>
  </si>
  <si>
    <t>KW</t>
  </si>
  <si>
    <t>MHL</t>
  </si>
  <si>
    <t>Marshall Islands</t>
  </si>
  <si>
    <t>MH</t>
  </si>
  <si>
    <t>Section</t>
  </si>
  <si>
    <t>Detail</t>
  </si>
  <si>
    <t>Title</t>
  </si>
  <si>
    <t>Reporting Flag</t>
  </si>
  <si>
    <t>Reporting Agency</t>
  </si>
  <si>
    <t>FieldID</t>
  </si>
  <si>
    <t>ICCATSerialNo</t>
  </si>
  <si>
    <t>Nom</t>
  </si>
  <si>
    <t>Nombre</t>
  </si>
  <si>
    <t>Adresse</t>
  </si>
  <si>
    <t>Dirección</t>
  </si>
  <si>
    <t>T01</t>
  </si>
  <si>
    <t>Téléphone</t>
  </si>
  <si>
    <t>Teléfono</t>
  </si>
  <si>
    <t>Status</t>
  </si>
  <si>
    <t>CP</t>
  </si>
  <si>
    <t>NCC</t>
  </si>
  <si>
    <t>NCO</t>
  </si>
  <si>
    <t>China PR</t>
  </si>
  <si>
    <t>Iran</t>
  </si>
  <si>
    <t>Secretariat use only</t>
  </si>
  <si>
    <t>Agencia que informa</t>
  </si>
  <si>
    <t>Version</t>
  </si>
  <si>
    <t>Notes</t>
  </si>
  <si>
    <t>Remarques</t>
  </si>
  <si>
    <t>Notas</t>
  </si>
  <si>
    <t>Vietnam</t>
  </si>
  <si>
    <t>Pavillon déclarant</t>
  </si>
  <si>
    <t>Agence déclarante</t>
  </si>
  <si>
    <t>Pabellón que informa</t>
  </si>
  <si>
    <t>CUW</t>
  </si>
  <si>
    <t>CW</t>
  </si>
  <si>
    <t>FLK</t>
  </si>
  <si>
    <t>Falklands</t>
  </si>
  <si>
    <t>FK</t>
  </si>
  <si>
    <t>Syria</t>
  </si>
  <si>
    <t>MNE</t>
  </si>
  <si>
    <t>Montenegro</t>
  </si>
  <si>
    <t>ME</t>
  </si>
  <si>
    <t>PSE</t>
  </si>
  <si>
    <t>Palestine</t>
  </si>
  <si>
    <t>Perú</t>
  </si>
  <si>
    <t>WSM</t>
  </si>
  <si>
    <t>Samoa</t>
  </si>
  <si>
    <t>WS</t>
  </si>
  <si>
    <t>SRB</t>
  </si>
  <si>
    <t>Serbia</t>
  </si>
  <si>
    <t>RS</t>
  </si>
  <si>
    <t>TUV</t>
  </si>
  <si>
    <t>Tuvalu</t>
  </si>
  <si>
    <t>TV</t>
  </si>
  <si>
    <t>BND</t>
  </si>
  <si>
    <t>Brunei</t>
  </si>
  <si>
    <t>BN</t>
  </si>
  <si>
    <t>Description</t>
  </si>
  <si>
    <t>Côte d'Ivoire</t>
  </si>
  <si>
    <t>AND</t>
  </si>
  <si>
    <t>Andorra</t>
  </si>
  <si>
    <t>AD</t>
  </si>
  <si>
    <t>NCL</t>
  </si>
  <si>
    <t>New Caledonia</t>
  </si>
  <si>
    <t>NC</t>
  </si>
  <si>
    <t>SAU</t>
  </si>
  <si>
    <t>Saudi Arabia</t>
  </si>
  <si>
    <t>SA</t>
  </si>
  <si>
    <t>Order</t>
  </si>
  <si>
    <t>Subform</t>
  </si>
  <si>
    <t>Item</t>
  </si>
  <si>
    <t>FieldType</t>
  </si>
  <si>
    <t>FldNameEN</t>
  </si>
  <si>
    <t>FldNameFR</t>
  </si>
  <si>
    <t>FldNameES</t>
  </si>
  <si>
    <t>n/a</t>
  </si>
  <si>
    <t>field</t>
  </si>
  <si>
    <t>ICCAT code</t>
  </si>
  <si>
    <t>Translation for Forms</t>
  </si>
  <si>
    <t>LangFieldID</t>
  </si>
  <si>
    <t>LangNameID</t>
  </si>
  <si>
    <t>a)</t>
  </si>
  <si>
    <t>b)</t>
  </si>
  <si>
    <t>c)</t>
  </si>
  <si>
    <t>d)</t>
  </si>
  <si>
    <t>e)</t>
  </si>
  <si>
    <t>G00</t>
  </si>
  <si>
    <t>General</t>
  </si>
  <si>
    <t>title</t>
  </si>
  <si>
    <t>Instructions</t>
  </si>
  <si>
    <t>Instrucciones</t>
  </si>
  <si>
    <t>Instructions to complete the form</t>
  </si>
  <si>
    <t>Instructions pour remplir le formulaire</t>
  </si>
  <si>
    <t>Instrucciones para cumplimentar el formulario</t>
  </si>
  <si>
    <t>G01</t>
  </si>
  <si>
    <t>subtitle</t>
  </si>
  <si>
    <t>G01a</t>
  </si>
  <si>
    <t>item</t>
  </si>
  <si>
    <t>General01</t>
  </si>
  <si>
    <t>G01b</t>
  </si>
  <si>
    <t>General02</t>
  </si>
  <si>
    <t>G01c</t>
  </si>
  <si>
    <t>General03</t>
  </si>
  <si>
    <t>G01d</t>
  </si>
  <si>
    <t>General04</t>
  </si>
  <si>
    <t>G01e</t>
  </si>
  <si>
    <t>General05</t>
  </si>
  <si>
    <t>Leave "blank" the fields for which you don't collect information</t>
  </si>
  <si>
    <t>S00</t>
  </si>
  <si>
    <t>Specific</t>
  </si>
  <si>
    <t>Specific (by field)</t>
  </si>
  <si>
    <t>Spécifique (par champ)</t>
  </si>
  <si>
    <t>Específico (por campo)</t>
  </si>
  <si>
    <t>SC01</t>
  </si>
  <si>
    <t>Form</t>
  </si>
  <si>
    <t>Formulaire</t>
  </si>
  <si>
    <t>Formulario</t>
  </si>
  <si>
    <t>SC02</t>
  </si>
  <si>
    <t>Sub-form</t>
  </si>
  <si>
    <t>Sous-formulaire</t>
  </si>
  <si>
    <t>Subformulario</t>
  </si>
  <si>
    <t>SC03</t>
  </si>
  <si>
    <t>Part</t>
  </si>
  <si>
    <t>Partie</t>
  </si>
  <si>
    <t>Parte</t>
  </si>
  <si>
    <t>SC04</t>
  </si>
  <si>
    <t xml:space="preserve">Section </t>
  </si>
  <si>
    <t>Sección</t>
  </si>
  <si>
    <t>SC05</t>
  </si>
  <si>
    <t>Sub-section</t>
  </si>
  <si>
    <t>Sous-section</t>
  </si>
  <si>
    <t>Sub-secciones</t>
  </si>
  <si>
    <t>SC06</t>
  </si>
  <si>
    <t>Field (name)</t>
  </si>
  <si>
    <t>Champ (nom)</t>
  </si>
  <si>
    <t>Campo (nombre)</t>
  </si>
  <si>
    <t>SC07</t>
  </si>
  <si>
    <t>Field (format)</t>
  </si>
  <si>
    <t>Champ (format)</t>
  </si>
  <si>
    <t>Campo (formato)</t>
  </si>
  <si>
    <t>SC08</t>
  </si>
  <si>
    <t>Descripción</t>
  </si>
  <si>
    <t>2-Instructions</t>
  </si>
  <si>
    <t>Titre</t>
  </si>
  <si>
    <t>Título</t>
  </si>
  <si>
    <t>Form Title</t>
  </si>
  <si>
    <t>Titre du formulaire</t>
  </si>
  <si>
    <t>Título del formulario</t>
  </si>
  <si>
    <t>ICCAT</t>
  </si>
  <si>
    <t>CICTA</t>
  </si>
  <si>
    <t>CICAA</t>
  </si>
  <si>
    <t>INTERNATIONAL COMMISSION FOR THE CONSERVATION OF ATLANTIC TUNAS</t>
  </si>
  <si>
    <t>COMMISSION INTERNATIONALE POUR LA CONSERVATION DES THONIDÉS DE L'ATLANTIQUE</t>
  </si>
  <si>
    <t>COMISIÓN INTERNACIONAL PARA LA CONSERVACIÓN DEL ATÚN ATLÁNTICO</t>
  </si>
  <si>
    <t>T02</t>
  </si>
  <si>
    <t>(fixed)</t>
  </si>
  <si>
    <t>Versión</t>
  </si>
  <si>
    <t>Always use the lastest version of this form.</t>
  </si>
  <si>
    <t>T03</t>
  </si>
  <si>
    <t>Language</t>
  </si>
  <si>
    <t>Langue</t>
  </si>
  <si>
    <t>Idioma</t>
  </si>
  <si>
    <t>Choose the language (EN, FR, ES) for form translation</t>
  </si>
  <si>
    <t>T00</t>
  </si>
  <si>
    <t>section</t>
  </si>
  <si>
    <t>string</t>
  </si>
  <si>
    <t>hNotes</t>
  </si>
  <si>
    <t>BFA</t>
  </si>
  <si>
    <t>Burkina Faso</t>
  </si>
  <si>
    <t>BF</t>
  </si>
  <si>
    <t>H00</t>
  </si>
  <si>
    <t>H10</t>
  </si>
  <si>
    <t>H20</t>
  </si>
  <si>
    <t>Tête</t>
  </si>
  <si>
    <t>Cabecera</t>
  </si>
  <si>
    <t>Filters</t>
  </si>
  <si>
    <t>subsection</t>
  </si>
  <si>
    <t>Réservé au Secrétariat</t>
  </si>
  <si>
    <t>Reservado a la Secretaría</t>
  </si>
  <si>
    <t>H30</t>
  </si>
  <si>
    <t>Data set characteristics</t>
  </si>
  <si>
    <t>date</t>
  </si>
  <si>
    <t>Date reported</t>
  </si>
  <si>
    <t>Date de déclaration</t>
  </si>
  <si>
    <t>Fecha de notificación</t>
  </si>
  <si>
    <t>Reservado a la Sacretaría</t>
  </si>
  <si>
    <t>hRef</t>
  </si>
  <si>
    <t>Reference Nº</t>
  </si>
  <si>
    <t>Nº Reference</t>
  </si>
  <si>
    <t>Nº Referencia</t>
  </si>
  <si>
    <t>File name (proposed)</t>
  </si>
  <si>
    <t>(reserved)</t>
  </si>
  <si>
    <t>Table. Flags</t>
  </si>
  <si>
    <t>FlagCod</t>
  </si>
  <si>
    <t>tVersion</t>
  </si>
  <si>
    <t>tLang</t>
  </si>
  <si>
    <t>hDateRep</t>
  </si>
  <si>
    <t>hFName</t>
  </si>
  <si>
    <t>D00</t>
  </si>
  <si>
    <t>Détail</t>
  </si>
  <si>
    <t>Detalle</t>
  </si>
  <si>
    <t>D10</t>
  </si>
  <si>
    <t>D20</t>
  </si>
  <si>
    <t>Send the form to ICCAT with the proposed file name (if required, adding a suffix at the end of the filename: [suffix])</t>
  </si>
  <si>
    <t>Enviar el formulario a ICCAT con el nombre del archivo propuesto (si es necesario, agregue un sufijo al final del nombre del archivo: [suffix])</t>
  </si>
  <si>
    <t>Nom fichier (proposé)</t>
  </si>
  <si>
    <t>Nombre archivo (propuesto)</t>
  </si>
  <si>
    <t>Características conjunto de datos</t>
  </si>
  <si>
    <t>Caractéristiques jeu de données</t>
  </si>
  <si>
    <t>fldDescEN</t>
  </si>
  <si>
    <t>fldDescFR</t>
  </si>
  <si>
    <t>fldDescES</t>
  </si>
  <si>
    <t>Utilisez toujours la dernière version de ce formulaire</t>
  </si>
  <si>
    <t>Utilice siempre la última versión de este formulario</t>
  </si>
  <si>
    <t>Choisissez la langue (EN, FR, ES) pour la traduction du formulaire</t>
  </si>
  <si>
    <t>Elija el idioma (EN, FR, ES) para la traducción del formulario</t>
  </si>
  <si>
    <t>Envoyez le formulaire à l'ICCAT avec le nom du fichier proposé (si nécessaire, ajoutez un suffixe à la fin du nom de fichier: [suffix])</t>
  </si>
  <si>
    <t>Veuillez compléter dans la plus grande mesure du possible les rubriques « En-tête » et « Informations détaillées ». Ne laissez pas de cellules vides si l’information est connue</t>
  </si>
  <si>
    <t>Cumplimentar con la mayor información posible las secciones "cabecera" y "detalles" (no dejar campos vacíos cuando se conoce la información)</t>
  </si>
  <si>
    <t>Dans la rubrique « En-tête », seules les cellules blanches sont à remplir (manuellement ou en sélectionnant le code correspondant dans le menu déroulant)</t>
  </si>
  <si>
    <t>En la sección de cabecera, sólo pueden cumplimentarse las celdas en blanco (manualmente o seleccionando en la pestaña desplegable el código correspondiente)</t>
  </si>
  <si>
    <t>Utilisez toujours les codes standard de l’ICCAT (si l’élément « Autres » des menus déroulants de plusieurs champs est requis, une explication détaillée doit être apportée au point « Notes »)</t>
  </si>
  <si>
    <t>Utilice siempre los códigos estándar ICCAT (cuando se requiere el elemento "OTROS" de varios campos, éste debe describirse explícitamente en las "Notas")</t>
  </si>
  <si>
    <t>Recommendation for users with databases: To paste an entire dataset into the Detail section (must have the same structure and format) use "Paste special (values)"</t>
  </si>
  <si>
    <t>Recommandation pour les utilisateurs de bases de données: pour copier un jeu de données complet dans la rubrique « Informations détaillées ». (qui doivent avoir la même structure et le même format), utilisez « Collage spécial &gt; Coller valeurs »</t>
  </si>
  <si>
    <t>Recomendación para los usuarios con bases de datos: para pegar un conjunto de datos completo en la sección de información detallada (debe tener la misma estructura y formato) se debe utilizar "Pegado especial (valores)"</t>
  </si>
  <si>
    <t>Laisser en blanc les champs pour lesquels vous ne recueillez pas d'informations</t>
  </si>
  <si>
    <t>Deje en blanco los campos para los que no se ha recopilado información</t>
  </si>
  <si>
    <t>AT</t>
  </si>
  <si>
    <t>Djibouti</t>
  </si>
  <si>
    <t>DJI</t>
  </si>
  <si>
    <t>DJ</t>
  </si>
  <si>
    <t>CZ</t>
  </si>
  <si>
    <t>FI</t>
  </si>
  <si>
    <t>LU</t>
  </si>
  <si>
    <t>SK</t>
  </si>
  <si>
    <t>Bosnia and Herzegovina</t>
  </si>
  <si>
    <t>BIH</t>
  </si>
  <si>
    <t>BA</t>
  </si>
  <si>
    <t>Isle of Man</t>
  </si>
  <si>
    <t>IMN</t>
  </si>
  <si>
    <t>IM</t>
  </si>
  <si>
    <t>Mongolia</t>
  </si>
  <si>
    <t>MNG</t>
  </si>
  <si>
    <t>MN</t>
  </si>
  <si>
    <t>MKD</t>
  </si>
  <si>
    <t>MK</t>
  </si>
  <si>
    <t>Qatar</t>
  </si>
  <si>
    <t>QAT</t>
  </si>
  <si>
    <t>QA</t>
  </si>
  <si>
    <t>hPeriod</t>
  </si>
  <si>
    <t>hPeriodFrom</t>
  </si>
  <si>
    <t>From</t>
  </si>
  <si>
    <t>Du</t>
  </si>
  <si>
    <t>Desde</t>
  </si>
  <si>
    <t>hPeriodTo</t>
  </si>
  <si>
    <t>to</t>
  </si>
  <si>
    <t>à</t>
  </si>
  <si>
    <t>a</t>
  </si>
  <si>
    <t>Espace reservé aux notes pertinentes</t>
  </si>
  <si>
    <t>Para cualquier nota relevante</t>
  </si>
  <si>
    <t>For any relevant notes</t>
  </si>
  <si>
    <t>Complete as far as possible the Header and Detail sections (don't leave fields empty where information is known)</t>
  </si>
  <si>
    <t>In Header section, only white cells can be filled (manually or by selecting from the Combo Box the corresponding code)</t>
  </si>
  <si>
    <t>Always use ICCAT standard codes (when element "OTHERS" of various fields is required it must be explicitly described in "Notes")</t>
  </si>
  <si>
    <t>EU-Austria</t>
  </si>
  <si>
    <t>EU-AUT</t>
  </si>
  <si>
    <t>EU-Belgium</t>
  </si>
  <si>
    <t>EU-BEL</t>
  </si>
  <si>
    <t>EU-Bulgaria</t>
  </si>
  <si>
    <t>EU-BGR</t>
  </si>
  <si>
    <t>EU-Croatia</t>
  </si>
  <si>
    <t>EU-HRV</t>
  </si>
  <si>
    <t>EU-Cyprus</t>
  </si>
  <si>
    <t>EU-CYP</t>
  </si>
  <si>
    <t>EU-Czechia</t>
  </si>
  <si>
    <t>EU-CZE</t>
  </si>
  <si>
    <t>EU-Denmark</t>
  </si>
  <si>
    <t>EU-DNK</t>
  </si>
  <si>
    <t>EU-España</t>
  </si>
  <si>
    <t>EU-ESP</t>
  </si>
  <si>
    <t>EU-Estonia</t>
  </si>
  <si>
    <t>EU-EST</t>
  </si>
  <si>
    <t>EU-Finland</t>
  </si>
  <si>
    <t>EU-FIN</t>
  </si>
  <si>
    <t>EU-France</t>
  </si>
  <si>
    <t>EU-FRA</t>
  </si>
  <si>
    <t>EU-Germany</t>
  </si>
  <si>
    <t>EU-DEU</t>
  </si>
  <si>
    <t>EU-Greece</t>
  </si>
  <si>
    <t>EU-GRC</t>
  </si>
  <si>
    <t>EU-Hungary</t>
  </si>
  <si>
    <t>EU-HUN</t>
  </si>
  <si>
    <t>EU-Ireland</t>
  </si>
  <si>
    <t>EU-IRL</t>
  </si>
  <si>
    <t>EU-Italy</t>
  </si>
  <si>
    <t>EU-ITA</t>
  </si>
  <si>
    <t>EU-Latvia</t>
  </si>
  <si>
    <t>EU-LVA</t>
  </si>
  <si>
    <t>EU-Lithuania</t>
  </si>
  <si>
    <t>EU-LTU</t>
  </si>
  <si>
    <t>EU-Luxemburg</t>
  </si>
  <si>
    <t>EU-LUX</t>
  </si>
  <si>
    <t>EU-Malta</t>
  </si>
  <si>
    <t>EU-MLT</t>
  </si>
  <si>
    <t>EU-Netherlands</t>
  </si>
  <si>
    <t>EU-NLD</t>
  </si>
  <si>
    <t>EU-Poland</t>
  </si>
  <si>
    <t>EU-POL</t>
  </si>
  <si>
    <t>EU-Portugal</t>
  </si>
  <si>
    <t>EU-PRT</t>
  </si>
  <si>
    <t>EU-Rumania</t>
  </si>
  <si>
    <t>EU-ROU</t>
  </si>
  <si>
    <t>EU-Slovakia</t>
  </si>
  <si>
    <t>EU-SVK</t>
  </si>
  <si>
    <t>EU-Slovenia</t>
  </si>
  <si>
    <t>EU-SVN</t>
  </si>
  <si>
    <t>EU-Sweden</t>
  </si>
  <si>
    <t>EU-SWE</t>
  </si>
  <si>
    <t>England</t>
  </si>
  <si>
    <t>GB-ENG</t>
  </si>
  <si>
    <t>FR-St Pierre et Miquelon</t>
  </si>
  <si>
    <t>FR-SPM</t>
  </si>
  <si>
    <t>Great Britain</t>
  </si>
  <si>
    <t>GBR</t>
  </si>
  <si>
    <t>Guinée Rep</t>
  </si>
  <si>
    <t>Korea Rep</t>
  </si>
  <si>
    <t>Northern Ireland</t>
  </si>
  <si>
    <t>GB-NIR</t>
  </si>
  <si>
    <t>S Tomé e Príncipe</t>
  </si>
  <si>
    <t>Scotland</t>
  </si>
  <si>
    <t>GB-SCT</t>
  </si>
  <si>
    <t>St Vincent and Grenadines</t>
  </si>
  <si>
    <t>UK-Bermuda</t>
  </si>
  <si>
    <t>UK-BMU</t>
  </si>
  <si>
    <t>UK-British Virgin Islands</t>
  </si>
  <si>
    <t>UK-VGB</t>
  </si>
  <si>
    <t>UK-Sta Helena</t>
  </si>
  <si>
    <t>UK-SHN</t>
  </si>
  <si>
    <t>UK-Turks and Caicos</t>
  </si>
  <si>
    <t>UK-TCA</t>
  </si>
  <si>
    <t>Wales</t>
  </si>
  <si>
    <t>GB-WLS</t>
  </si>
  <si>
    <t>Gibraltar</t>
  </si>
  <si>
    <t>GIB</t>
  </si>
  <si>
    <t>GI</t>
  </si>
  <si>
    <t>North Macedonia Rep</t>
  </si>
  <si>
    <t>San Marino</t>
  </si>
  <si>
    <t>SMR</t>
  </si>
  <si>
    <t>SM</t>
  </si>
  <si>
    <t>Sta Lucia</t>
  </si>
  <si>
    <t>2022a</t>
  </si>
  <si>
    <t>1-CP57</t>
  </si>
  <si>
    <t>CP57</t>
  </si>
  <si>
    <t>CP57-RandomControls</t>
  </si>
  <si>
    <t>RANDOM CONTROLS IN FARMS</t>
  </si>
  <si>
    <t>hPerson</t>
  </si>
  <si>
    <t>hAgency</t>
  </si>
  <si>
    <t>hAddress</t>
  </si>
  <si>
    <t>hEmail</t>
  </si>
  <si>
    <t>hPhone</t>
  </si>
  <si>
    <t>hFlagRep</t>
  </si>
  <si>
    <t>hYear</t>
  </si>
  <si>
    <t>Flag Correspondent</t>
  </si>
  <si>
    <t>Correspondant du Pavillon</t>
  </si>
  <si>
    <t>Corresponsal de Bandera</t>
  </si>
  <si>
    <t>Enter the name of the person to be contacted in the event of enquiries</t>
  </si>
  <si>
    <t>Saisissez le nom de la personne à contacter en cas d'enquête</t>
  </si>
  <si>
    <t>Introduzca el nombre de la persona a contactar en caso de consultas</t>
  </si>
  <si>
    <t>Enter the name of your ministry, institute or agency</t>
  </si>
  <si>
    <t>Saisissez le nom de votre ministère, institut ou agence</t>
  </si>
  <si>
    <t>Introduzca el nombre de su ministerio, institución o agencia</t>
  </si>
  <si>
    <t>Enter the street address of your ministry, institute or agency</t>
  </si>
  <si>
    <t>Saisissez l'adresse de votre ministère, institut ou agence</t>
  </si>
  <si>
    <t>Introduzca la dirección de su ministerio, institución o agencia</t>
  </si>
  <si>
    <t>Enter the email address of the person to be contacted</t>
  </si>
  <si>
    <t>Saisissez l'adresse e-mail de la personne à contacter</t>
  </si>
  <si>
    <t>Introduzca la dirección de correo electrónico de la persona a contactar</t>
  </si>
  <si>
    <t>Enter the telephone number of the person to be contacted</t>
  </si>
  <si>
    <t>Saisissez le numéro de téléphone de la personne à contacter</t>
  </si>
  <si>
    <t>Introduzca el número de teléfono de la persona a contactar</t>
  </si>
  <si>
    <t>Enter the flag of the CPC (Party, Entity or Fishing Entity) submitting the information</t>
  </si>
  <si>
    <t>Saisissez le pavillon de la CPC (Partie, Entité ou Entité de pêche) soumettant l'information</t>
  </si>
  <si>
    <t>Introduzca el pabellón de la CPC (Parte, Entidad o Entidad pesquera) que presenta la información</t>
  </si>
  <si>
    <t>hReportingY</t>
  </si>
  <si>
    <t>Year</t>
  </si>
  <si>
    <t>Numéro de série ICCAT</t>
  </si>
  <si>
    <t>Número de serie ICCAT</t>
  </si>
  <si>
    <t>FFBName</t>
  </si>
  <si>
    <t>Bluefin tuna farming facility name in Latin script</t>
  </si>
  <si>
    <t>FFB name (Latin)</t>
  </si>
  <si>
    <t>Integer</t>
  </si>
  <si>
    <t>Total number of cages after completion of caging operations</t>
  </si>
  <si>
    <t>NumCgsTot</t>
  </si>
  <si>
    <t>NumCgsCon</t>
  </si>
  <si>
    <t xml:space="preserve">No. cages controlled </t>
  </si>
  <si>
    <t>Number of cages controlled. The number of random controls shall cover at least 10% of the number of cages in each farm after completion of caging operations, always involving at least one control per farm, and rounded up where needed</t>
  </si>
  <si>
    <t>Farm information</t>
  </si>
  <si>
    <t>Caging Event information</t>
  </si>
  <si>
    <t>ControlDate</t>
  </si>
  <si>
    <t>CgNum</t>
  </si>
  <si>
    <t>eBCDs</t>
  </si>
  <si>
    <t>VerNumInd</t>
  </si>
  <si>
    <t>Actions</t>
  </si>
  <si>
    <t>Date of the control</t>
  </si>
  <si>
    <t>Number of the controlled cage</t>
  </si>
  <si>
    <t>Cage No.</t>
  </si>
  <si>
    <t>eBCD(s) concerned</t>
  </si>
  <si>
    <t>No. verified individuals</t>
  </si>
  <si>
    <t>No. expected individuals</t>
  </si>
  <si>
    <t>Follow up/Actions taken</t>
  </si>
  <si>
    <t>Number of bluefin tuna individuals counted by way of control video record(s)</t>
  </si>
  <si>
    <t>Follow up/Actions taken in case of detected discrepancies. A margin of error of 5% between the number of individuals resulting from the control transfer and the expected number in the cage, may be allowed by the CPC competent authority</t>
  </si>
  <si>
    <t>id</t>
  </si>
  <si>
    <t>D30</t>
  </si>
  <si>
    <t>ExpNumInd</t>
  </si>
  <si>
    <t>CONTRÔLES ALÉATOIRES DANS LES FERMES</t>
  </si>
  <si>
    <t>CONTROLES ALEATORIOS EN LAS GRANJAS</t>
  </si>
  <si>
    <t>Random Controls in farms details</t>
  </si>
  <si>
    <t xml:space="preserve">Détails des contrôles aléatoires dans les fermes </t>
  </si>
  <si>
    <t>Información detallada sobre los controles aleatorios en las granjas</t>
  </si>
  <si>
    <t>Time period of reporting</t>
  </si>
  <si>
    <t>Période de déclaration</t>
  </si>
  <si>
    <t>Periodo de declaración</t>
  </si>
  <si>
    <t>Initial date for time period of Random Controls activity for the year that the data are being reported. Random controls shall take place in farms between the time of completion of the caging operations and the first caging of the following year</t>
  </si>
  <si>
    <t>Date de début de la période d'activité des contrôles aléatoires pour l'année pour laquelle les données sont déclarées. Les contrôles aléatoires devront avoir  lieu dans les fermes  entre la fin des opérations de mise en cage et la première mise en cage de l'année suivante.</t>
  </si>
  <si>
    <t>Fecha inicial del período de actividad de los controles aleatorios para el año sobre el que se comunican los datos. Los controles aleatorios se llevarán a cabo en las granjas entre el momento de finalización de las operaciones de introducción en jaulas y la primera operación de introducción en jaulas del año siguiente.</t>
  </si>
  <si>
    <t>End date for time period of Random Controls activity for the year that the data are being reported. Random controls shall take place in farms between the time of completion of the caging operations and the first caging of the following year</t>
  </si>
  <si>
    <t>Date de fin de la période d'activité des contrôles aléatoires pour l'année pour laquelle les données sont déclarées. Les contrôles aléatoires devront avoir  lieu dans les fermes  entre la fin des opérations de mise en cage et la première mise en cage de l'année suivante.</t>
  </si>
  <si>
    <t>Fecha final del período de actividad de los controles aleatorios para el año sobre el que se comunican los datos. Los controles aleatorios se llevarán a cabo en las granjas entre el momento de finalización de las operaciones de introducción en jaulas y la primera operación de introducción en jaulas del año siguiente.</t>
  </si>
  <si>
    <t>Year of reporting</t>
  </si>
  <si>
    <t>Année de déclaration</t>
  </si>
  <si>
    <t>Año de declaración</t>
  </si>
  <si>
    <t xml:space="preserve">Année  </t>
  </si>
  <si>
    <t>Año</t>
  </si>
  <si>
    <t>Year to which the data pertain</t>
  </si>
  <si>
    <t>Année à laquelle les données se rapportent</t>
  </si>
  <si>
    <t>Año al que se refieren los datos.</t>
  </si>
  <si>
    <t>Information de la ferme</t>
  </si>
  <si>
    <t>Información de la granja</t>
  </si>
  <si>
    <t>Informations sur l'opération de mise en cage</t>
  </si>
  <si>
    <t>Información sobre operación de introducción en jaulas</t>
  </si>
  <si>
    <t xml:space="preserve">Actions </t>
  </si>
  <si>
    <t>Acciones</t>
  </si>
  <si>
    <t>ICCAT serial number</t>
  </si>
  <si>
    <t>ICCAT serial number (unique) of the farm registered</t>
  </si>
  <si>
    <t>Numéro de série ICCAT (unique) de la ferme enregistrée</t>
  </si>
  <si>
    <t>Número de serie ICCAT (único) de la granja registrada.</t>
  </si>
  <si>
    <t>Nom de la ferme (latin)</t>
  </si>
  <si>
    <t>Nombre de la granja (latin)</t>
  </si>
  <si>
    <t xml:space="preserve">Nom de la ferme de thon rouge en caractères latins
</t>
  </si>
  <si>
    <t>Nombre de la granja de atún rojo en caracteres latinos</t>
  </si>
  <si>
    <t>Total No. cages</t>
  </si>
  <si>
    <t>Nbre total de cages</t>
  </si>
  <si>
    <t>Nº total de jaulas</t>
  </si>
  <si>
    <t xml:space="preserve">Nombre total de cages après la fin des opérations de mise en cage
</t>
  </si>
  <si>
    <t>Número total de jaulas tras la finalización de las operaciones de introducción en jaulas</t>
  </si>
  <si>
    <t>Nbre de cages contrôlées</t>
  </si>
  <si>
    <t>Nº de jaulas controladas</t>
  </si>
  <si>
    <t xml:space="preserve">Nombre de cages contrôlées. Le nombre de contrôles aléatoires doit couvrir au moins 10 % du nombre de cages de chaque ferme après la fin des opérations de mise en cage, en prévoyant toujours au moins un contrôle par ferme et en arrondissant au chiffre supérieur si nécessaire.
</t>
  </si>
  <si>
    <t>Número de jaulas controladas. El número de controles aleatorios abarcará al menos el 10 % del número de jaulas de cada granja tras la finalización de las operaciones de introducción en jaulas, siempre con al menos un control por granja, y redondeado cuando sea necesario</t>
  </si>
  <si>
    <t>Date du contrôle</t>
  </si>
  <si>
    <t>Fecha de control</t>
  </si>
  <si>
    <t xml:space="preserve">Date du contrôle
</t>
  </si>
  <si>
    <t>Nº de la cage</t>
  </si>
  <si>
    <t>Nº de jaula</t>
  </si>
  <si>
    <t xml:space="preserve">Numéro de la cage contrôlée
</t>
  </si>
  <si>
    <t>Número de la jaula controlada</t>
  </si>
  <si>
    <t>eBCD concerné(s)</t>
  </si>
  <si>
    <t>eBCD afectado(s)</t>
  </si>
  <si>
    <t>EBCD(s) concerné(s)</t>
  </si>
  <si>
    <t>Nbre de spécimens prévus</t>
  </si>
  <si>
    <t>Nº de emplares previsto</t>
  </si>
  <si>
    <t>Number of bluefin tuna individuals expected after the caging operations (caged pieces originally – mortalities in farm – harvested pieces)</t>
  </si>
  <si>
    <t xml:space="preserve">
Nombre de spécimens de thon rouge prévus après les opérations de mise en cage (spécimens mis en cage à l'origine - mortalités dans la ferme - spécimens mis à mort)
</t>
  </si>
  <si>
    <t>Número de ejemplares de atún rojo previstos después de las operaciones de introducción en jaulas (ejemplares enjaulados originalmente - mortalidad en la granja - ejemplares sacrificados)</t>
  </si>
  <si>
    <t>Nbre de spécimens vérifiés</t>
  </si>
  <si>
    <t>Nº de ejemplares verificado</t>
  </si>
  <si>
    <t>Nombre de spécimens de thon rouge comptabilisés par le biais d'enregistrement(s) vidéo de contrôle.</t>
  </si>
  <si>
    <t>Número de ejemplares de atún rojo contados mediante grabación(es) de vídeo de control</t>
  </si>
  <si>
    <t>Suivi/Actions prises</t>
  </si>
  <si>
    <t>Seguimiento/acciones emprendidas</t>
  </si>
  <si>
    <t>Suivi/Actions prises en cas de divergences détectées. Une marge d'erreur de 5% entre le nombre de spécimens résultant du transfert de contrôle et le nombre prévu dans la cage, pourra être autorisée par l'autorité compétente de la CPC.</t>
  </si>
  <si>
    <t>Seguimiento/acciones emprendidas en caso de que se detecten discrepancias. La autoridad compentente de la CPC puede permitir un margen de error del 5 % entre el número de ejemplares resultantes de la transferencia de control y el número previsto en la jaula.</t>
  </si>
  <si>
    <t>ENG</t>
  </si>
  <si>
    <t>Table. Status</t>
  </si>
  <si>
    <t>Contracting Party</t>
  </si>
  <si>
    <t>Non-Contracting Cooperating Party</t>
  </si>
  <si>
    <t>Non-Contracting Other</t>
  </si>
  <si>
    <t>Türkiye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</si>
</sst>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7" x14ac:knownFonts="1">
    <font>
      <sz val="11"/>
      <color theme="1"/>
      <name val="Calibri"/>
      <family val="2"/>
      <scheme val="minor"/>
    </font>
    <font>
      <u/>
      <sz val="11"/>
      <color theme="10"/>
      <name val="Calibri"/>
      <family val="2"/>
      <scheme val="minor"/>
    </font>
    <font>
      <sz val="9"/>
      <color theme="1"/>
      <name val="Calibri"/>
      <family val="2"/>
      <scheme val="minor"/>
    </font>
    <font>
      <sz val="9"/>
      <name val="Calibri"/>
      <family val="2"/>
      <scheme val="minor"/>
    </font>
    <font>
      <sz val="10"/>
      <color indexed="8"/>
      <name val="Arial"/>
      <family val="2"/>
    </font>
    <font>
      <sz val="10"/>
      <name val="Arial"/>
      <family val="2"/>
    </font>
    <font>
      <b/>
      <sz val="9"/>
      <color theme="1"/>
      <name val="Calibri"/>
      <family val="2"/>
      <scheme val="minor"/>
    </font>
    <font>
      <b/>
      <sz val="9"/>
      <color rgb="FFFF0000"/>
      <name val="Calibri"/>
      <family val="2"/>
      <scheme val="minor"/>
    </font>
    <font>
      <sz val="8"/>
      <color theme="1"/>
      <name val="Calibri"/>
      <family val="2"/>
      <scheme val="minor"/>
    </font>
    <font>
      <sz val="8"/>
      <name val="Calibri"/>
      <family val="2"/>
      <scheme val="minor"/>
    </font>
    <font>
      <u/>
      <sz val="8"/>
      <color theme="10"/>
      <name val="Calibri"/>
      <family val="2"/>
      <scheme val="minor"/>
    </font>
    <font>
      <b/>
      <sz val="8"/>
      <name val="Calibri"/>
      <family val="2"/>
      <scheme val="minor"/>
    </font>
    <font>
      <b/>
      <sz val="8"/>
      <color theme="1"/>
      <name val="Calibri"/>
      <family val="2"/>
      <scheme val="minor"/>
    </font>
    <font>
      <b/>
      <sz val="10"/>
      <name val="Calibri"/>
      <family val="2"/>
      <scheme val="minor"/>
    </font>
    <font>
      <sz val="9"/>
      <color indexed="8"/>
      <name val="Calibri"/>
      <family val="2"/>
      <scheme val="minor"/>
    </font>
    <font>
      <b/>
      <sz val="8"/>
      <color theme="0"/>
      <name val="Calibri"/>
      <family val="2"/>
      <scheme val="minor"/>
    </font>
    <font>
      <sz val="8"/>
      <color rgb="FF000000"/>
      <name val="Calibri"/>
      <family val="2"/>
      <scheme val="minor"/>
    </font>
    <font>
      <b/>
      <sz val="9"/>
      <color rgb="FF00B050"/>
      <name val="Calibri"/>
      <family val="2"/>
      <scheme val="minor"/>
    </font>
    <font>
      <b/>
      <u/>
      <sz val="8"/>
      <color theme="1"/>
      <name val="Calibri"/>
      <family val="2"/>
      <scheme val="minor"/>
    </font>
    <font>
      <b/>
      <sz val="16"/>
      <color rgb="FF0070C0"/>
      <name val="Calibri"/>
      <family val="2"/>
      <scheme val="minor"/>
    </font>
    <font>
      <u/>
      <sz val="8"/>
      <color rgb="FF0000FF"/>
      <name val="Calibri"/>
      <family val="2"/>
      <scheme val="minor"/>
    </font>
    <font>
      <b/>
      <sz val="8"/>
      <color theme="3"/>
      <name val="Calibri"/>
      <family val="2"/>
      <scheme val="minor"/>
    </font>
    <font>
      <sz val="9"/>
      <color rgb="FF0070C0"/>
      <name val="Calibri"/>
      <family val="2"/>
      <scheme val="minor"/>
    </font>
    <font>
      <b/>
      <sz val="9"/>
      <color rgb="FF0000FF"/>
      <name val="Calibri"/>
      <family val="2"/>
      <scheme val="minor"/>
    </font>
    <font>
      <b/>
      <sz val="8"/>
      <color rgb="FF0070C0"/>
      <name val="Calibri"/>
      <family val="2"/>
      <scheme val="minor"/>
    </font>
    <font>
      <b/>
      <u/>
      <sz val="8"/>
      <name val="Calibri"/>
      <family val="2"/>
      <scheme val="minor"/>
    </font>
    <font>
      <u/>
      <sz val="8"/>
      <color theme="1"/>
      <name val="Calibri"/>
      <family val="2"/>
      <scheme val="minor"/>
    </font>
    <font>
      <i/>
      <u/>
      <sz val="8"/>
      <name val="Calibri"/>
      <family val="2"/>
      <scheme val="minor"/>
    </font>
    <font>
      <b/>
      <sz val="11"/>
      <name val="Calibri"/>
      <family val="2"/>
      <scheme val="minor"/>
    </font>
    <font>
      <sz val="9"/>
      <name val="Times New Roman"/>
      <family val="1"/>
    </font>
    <font>
      <sz val="9"/>
      <color rgb="FFFF0000"/>
      <name val="Times New Roman"/>
      <family val="1"/>
    </font>
    <font>
      <b/>
      <sz val="9"/>
      <color theme="0"/>
      <name val="Calibri"/>
      <family val="2"/>
      <scheme val="minor"/>
    </font>
    <font>
      <b/>
      <sz val="10"/>
      <color theme="0"/>
      <name val="Calibri"/>
      <family val="2"/>
      <scheme val="minor"/>
    </font>
    <font>
      <b/>
      <sz val="12"/>
      <color theme="0"/>
      <name val="Calibri"/>
      <family val="2"/>
      <scheme val="minor"/>
    </font>
    <font>
      <sz val="8"/>
      <color rgb="FFFF0000"/>
      <name val="Calibri"/>
      <family val="2"/>
      <scheme val="minor"/>
    </font>
    <font>
      <sz val="8"/>
      <color theme="0" tint="-4.9989318521683403E-2"/>
      <name val="Calibri"/>
      <family val="2"/>
      <scheme val="minor"/>
    </font>
    <font>
      <b/>
      <sz val="9"/>
      <color rgb="FF0070C0"/>
      <name val="Calibri"/>
      <family val="2"/>
      <scheme val="minor"/>
    </font>
  </fonts>
  <fills count="13">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6" tint="0.59999389629810485"/>
        <bgColor indexed="0"/>
      </patternFill>
    </fill>
    <fill>
      <patternFill patternType="solid">
        <fgColor theme="6" tint="0.79998168889431442"/>
        <bgColor theme="6" tint="0.79998168889431442"/>
      </patternFill>
    </fill>
    <fill>
      <patternFill patternType="solid">
        <fgColor theme="7"/>
        <bgColor theme="7"/>
      </patternFill>
    </fill>
    <fill>
      <patternFill patternType="solid">
        <fgColor rgb="FF92D050"/>
        <bgColor indexed="64"/>
      </patternFill>
    </fill>
    <fill>
      <patternFill patternType="solid">
        <fgColor theme="9" tint="0.59999389629810485"/>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7" tint="0.39997558519241921"/>
      </top>
      <bottom/>
      <diagonal/>
    </border>
    <border>
      <left/>
      <right/>
      <top style="thin">
        <color theme="7"/>
      </top>
      <bottom/>
      <diagonal/>
    </border>
    <border>
      <left/>
      <right style="thin">
        <color theme="7"/>
      </right>
      <top style="thin">
        <color theme="7"/>
      </top>
      <bottom/>
      <diagonal/>
    </border>
    <border>
      <left style="thin">
        <color theme="7"/>
      </left>
      <right/>
      <top style="thin">
        <color theme="7"/>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tint="0.39997558519241921"/>
      </left>
      <right/>
      <top style="thin">
        <color theme="7" tint="0.39997558519241921"/>
      </top>
      <bottom/>
      <diagonal/>
    </border>
    <border>
      <left style="thin">
        <color theme="7"/>
      </left>
      <right/>
      <top style="thin">
        <color theme="7" tint="0.39997558519241921"/>
      </top>
      <bottom/>
      <diagonal/>
    </border>
    <border>
      <left/>
      <right style="thin">
        <color theme="7" tint="0.39997558519241921"/>
      </right>
      <top style="thin">
        <color theme="7" tint="0.39997558519241921"/>
      </top>
      <bottom/>
      <diagonal/>
    </border>
    <border>
      <left/>
      <right style="thin">
        <color theme="7"/>
      </right>
      <top style="thin">
        <color theme="7" tint="0.39997558519241921"/>
      </top>
      <bottom/>
      <diagonal/>
    </border>
    <border>
      <left style="thin">
        <color theme="6"/>
      </left>
      <right/>
      <top style="thin">
        <color theme="6"/>
      </top>
      <bottom/>
      <diagonal/>
    </border>
    <border>
      <left style="thin">
        <color theme="6"/>
      </left>
      <right/>
      <top style="medium">
        <color theme="6"/>
      </top>
      <bottom/>
      <diagonal/>
    </border>
    <border>
      <left/>
      <right/>
      <top style="thin">
        <color theme="6"/>
      </top>
      <bottom/>
      <diagonal/>
    </border>
    <border>
      <left/>
      <right/>
      <top style="medium">
        <color theme="6"/>
      </top>
      <bottom/>
      <diagonal/>
    </border>
    <border>
      <left style="thin">
        <color theme="6"/>
      </left>
      <right/>
      <top/>
      <bottom/>
      <diagonal/>
    </border>
    <border>
      <left style="thin">
        <color theme="6"/>
      </left>
      <right/>
      <top/>
      <bottom style="medium">
        <color theme="6"/>
      </bottom>
      <diagonal/>
    </border>
  </borders>
  <cellStyleXfs count="4">
    <xf numFmtId="0" fontId="0" fillId="0" borderId="0"/>
    <xf numFmtId="0" fontId="1" fillId="0" borderId="0" applyNumberFormat="0" applyFill="0" applyBorder="0" applyAlignment="0" applyProtection="0"/>
    <xf numFmtId="0" fontId="4" fillId="0" borderId="0"/>
    <xf numFmtId="0" fontId="5" fillId="0" borderId="0"/>
  </cellStyleXfs>
  <cellXfs count="230">
    <xf numFmtId="0" fontId="0" fillId="0" borderId="0" xfId="0"/>
    <xf numFmtId="0" fontId="7" fillId="0" borderId="8" xfId="0" applyFont="1" applyBorder="1" applyAlignment="1" applyProtection="1">
      <alignment horizontal="center" vertical="top"/>
      <protection locked="0"/>
    </xf>
    <xf numFmtId="0" fontId="3" fillId="0" borderId="0" xfId="0" applyFont="1" applyAlignment="1" applyProtection="1">
      <alignment vertical="top"/>
      <protection locked="0"/>
    </xf>
    <xf numFmtId="0" fontId="2" fillId="0" borderId="0" xfId="0" applyFont="1" applyAlignment="1" applyProtection="1">
      <alignment vertical="top"/>
      <protection locked="0"/>
    </xf>
    <xf numFmtId="0" fontId="2" fillId="0" borderId="0" xfId="0" applyFont="1" applyAlignment="1" applyProtection="1">
      <alignment vertical="top"/>
      <protection hidden="1"/>
    </xf>
    <xf numFmtId="0" fontId="8" fillId="0" borderId="0" xfId="0" applyFont="1" applyProtection="1">
      <protection locked="0"/>
    </xf>
    <xf numFmtId="0" fontId="9" fillId="0" borderId="0" xfId="0" applyFont="1" applyAlignment="1" applyProtection="1">
      <alignment vertical="top" wrapText="1"/>
      <protection hidden="1"/>
    </xf>
    <xf numFmtId="0" fontId="8" fillId="0" borderId="0" xfId="0" applyFont="1" applyAlignment="1" applyProtection="1">
      <alignment vertical="top"/>
      <protection hidden="1"/>
    </xf>
    <xf numFmtId="0" fontId="8" fillId="4" borderId="6" xfId="0" applyFont="1" applyFill="1" applyBorder="1" applyAlignment="1" applyProtection="1">
      <alignment vertical="top"/>
      <protection hidden="1"/>
    </xf>
    <xf numFmtId="0" fontId="6" fillId="4" borderId="2" xfId="0" applyFont="1" applyFill="1" applyBorder="1" applyAlignment="1" applyProtection="1">
      <alignment horizontal="center" vertical="top"/>
      <protection hidden="1"/>
    </xf>
    <xf numFmtId="0" fontId="6" fillId="4" borderId="3" xfId="0" applyFont="1" applyFill="1" applyBorder="1" applyAlignment="1" applyProtection="1">
      <alignment horizontal="center" vertical="top"/>
      <protection hidden="1"/>
    </xf>
    <xf numFmtId="0" fontId="17" fillId="4" borderId="7" xfId="0" applyFont="1" applyFill="1" applyBorder="1" applyAlignment="1" applyProtection="1">
      <alignment horizontal="center" vertical="top"/>
      <protection hidden="1"/>
    </xf>
    <xf numFmtId="0" fontId="8" fillId="4" borderId="8" xfId="0" applyFont="1" applyFill="1" applyBorder="1" applyAlignment="1" applyProtection="1">
      <alignment vertical="top"/>
      <protection hidden="1"/>
    </xf>
    <xf numFmtId="0" fontId="8" fillId="4" borderId="7" xfId="0" applyFont="1" applyFill="1" applyBorder="1" applyAlignment="1" applyProtection="1">
      <alignment vertical="top"/>
      <protection hidden="1"/>
    </xf>
    <xf numFmtId="0" fontId="15" fillId="4" borderId="0" xfId="0" applyFont="1" applyFill="1" applyAlignment="1" applyProtection="1">
      <alignment vertical="top"/>
      <protection hidden="1"/>
    </xf>
    <xf numFmtId="0" fontId="2" fillId="0" borderId="0" xfId="0" applyFont="1" applyProtection="1">
      <protection hidden="1"/>
    </xf>
    <xf numFmtId="0" fontId="24" fillId="4" borderId="2" xfId="0" applyFont="1" applyFill="1" applyBorder="1" applyAlignment="1" applyProtection="1">
      <alignment horizontal="center" vertical="top"/>
      <protection hidden="1"/>
    </xf>
    <xf numFmtId="0" fontId="8" fillId="4" borderId="0" xfId="0" applyFont="1" applyFill="1" applyAlignment="1" applyProtection="1">
      <alignment vertical="top" wrapText="1"/>
      <protection hidden="1"/>
    </xf>
    <xf numFmtId="0" fontId="8" fillId="4" borderId="5" xfId="0" applyFont="1" applyFill="1" applyBorder="1" applyAlignment="1" applyProtection="1">
      <alignment vertical="top"/>
      <protection hidden="1"/>
    </xf>
    <xf numFmtId="0" fontId="24" fillId="4" borderId="0" xfId="0" applyFont="1" applyFill="1" applyAlignment="1" applyProtection="1">
      <alignment horizontal="center" vertical="top"/>
      <protection hidden="1"/>
    </xf>
    <xf numFmtId="0" fontId="8" fillId="4" borderId="0" xfId="0" applyFont="1" applyFill="1" applyAlignment="1" applyProtection="1">
      <alignment horizontal="center" vertical="top"/>
      <protection hidden="1"/>
    </xf>
    <xf numFmtId="49" fontId="8" fillId="4" borderId="0" xfId="0" applyNumberFormat="1" applyFont="1" applyFill="1" applyAlignment="1" applyProtection="1">
      <alignment vertical="top"/>
      <protection hidden="1"/>
    </xf>
    <xf numFmtId="0" fontId="8" fillId="4" borderId="7" xfId="0" applyFont="1" applyFill="1" applyBorder="1" applyAlignment="1" applyProtection="1">
      <alignment horizontal="center" vertical="top"/>
      <protection hidden="1"/>
    </xf>
    <xf numFmtId="0" fontId="27" fillId="4" borderId="6" xfId="0" applyFont="1" applyFill="1" applyBorder="1" applyAlignment="1" applyProtection="1">
      <alignment vertical="top"/>
      <protection hidden="1"/>
    </xf>
    <xf numFmtId="0" fontId="9" fillId="0" borderId="0" xfId="0" applyFont="1" applyAlignment="1" applyProtection="1">
      <alignment vertical="top"/>
      <protection locked="0"/>
    </xf>
    <xf numFmtId="0" fontId="8" fillId="0" borderId="0" xfId="0" applyFont="1" applyAlignment="1" applyProtection="1">
      <alignment vertical="top"/>
      <protection locked="0"/>
    </xf>
    <xf numFmtId="0" fontId="9" fillId="0" borderId="0" xfId="0" applyFont="1" applyAlignment="1" applyProtection="1">
      <alignment vertical="center" wrapText="1"/>
      <protection hidden="1"/>
    </xf>
    <xf numFmtId="0" fontId="25" fillId="0" borderId="0" xfId="0" applyFont="1" applyAlignment="1" applyProtection="1">
      <alignment horizontal="center" vertical="top"/>
      <protection hidden="1"/>
    </xf>
    <xf numFmtId="0" fontId="9" fillId="0" borderId="0" xfId="3" applyFont="1" applyAlignment="1" applyProtection="1">
      <alignment vertical="top"/>
      <protection hidden="1"/>
    </xf>
    <xf numFmtId="0" fontId="9" fillId="0" borderId="0" xfId="3" applyFont="1" applyAlignment="1" applyProtection="1">
      <alignment vertical="top" wrapText="1"/>
      <protection hidden="1"/>
    </xf>
    <xf numFmtId="0" fontId="9" fillId="0" borderId="0" xfId="0" applyFont="1" applyAlignment="1" applyProtection="1">
      <alignment horizontal="center" vertical="top" wrapText="1"/>
      <protection hidden="1"/>
    </xf>
    <xf numFmtId="0" fontId="11" fillId="6" borderId="13" xfId="0" applyFont="1" applyFill="1" applyBorder="1" applyAlignment="1" applyProtection="1">
      <alignment vertical="top" wrapText="1"/>
      <protection hidden="1"/>
    </xf>
    <xf numFmtId="0" fontId="11" fillId="6" borderId="13" xfId="0" applyFont="1" applyFill="1" applyBorder="1" applyAlignment="1" applyProtection="1">
      <alignment horizontal="center" vertical="top" wrapText="1"/>
      <protection hidden="1"/>
    </xf>
    <xf numFmtId="0" fontId="25" fillId="0" borderId="0" xfId="0" applyFont="1" applyAlignment="1" applyProtection="1">
      <alignment horizontal="left" vertical="top"/>
      <protection hidden="1"/>
    </xf>
    <xf numFmtId="0" fontId="9" fillId="0" borderId="0" xfId="0" applyFont="1" applyAlignment="1" applyProtection="1">
      <alignment horizontal="left" vertical="top" wrapText="1"/>
      <protection hidden="1"/>
    </xf>
    <xf numFmtId="0" fontId="11" fillId="6" borderId="13" xfId="0" applyFont="1" applyFill="1" applyBorder="1" applyAlignment="1" applyProtection="1">
      <alignment horizontal="left" vertical="top" wrapText="1"/>
      <protection hidden="1"/>
    </xf>
    <xf numFmtId="0" fontId="8" fillId="0" borderId="0" xfId="0" applyFont="1" applyAlignment="1" applyProtection="1">
      <alignment horizontal="center" vertical="top"/>
      <protection hidden="1"/>
    </xf>
    <xf numFmtId="164" fontId="9" fillId="4" borderId="0" xfId="0" applyNumberFormat="1" applyFont="1" applyFill="1" applyAlignment="1" applyProtection="1">
      <alignment vertical="center"/>
      <protection hidden="1"/>
    </xf>
    <xf numFmtId="0" fontId="2" fillId="0" borderId="0" xfId="0" applyFont="1" applyAlignment="1">
      <alignment vertical="top" wrapText="1"/>
    </xf>
    <xf numFmtId="0" fontId="3" fillId="0" borderId="0" xfId="0" applyFont="1" applyAlignment="1" applyProtection="1">
      <alignment vertical="top"/>
      <protection hidden="1"/>
    </xf>
    <xf numFmtId="0" fontId="29" fillId="0" borderId="0" xfId="3" applyFont="1" applyAlignment="1" applyProtection="1">
      <alignment vertical="top"/>
      <protection hidden="1"/>
    </xf>
    <xf numFmtId="0" fontId="30" fillId="0" borderId="0" xfId="3" applyFont="1" applyAlignment="1" applyProtection="1">
      <alignment vertical="top"/>
      <protection hidden="1"/>
    </xf>
    <xf numFmtId="0" fontId="31" fillId="0" borderId="0" xfId="0" applyFont="1" applyAlignment="1" applyProtection="1">
      <alignment vertical="top" wrapText="1"/>
      <protection hidden="1"/>
    </xf>
    <xf numFmtId="0" fontId="10" fillId="4" borderId="4" xfId="1" applyFont="1" applyFill="1" applyBorder="1" applyAlignment="1" applyProtection="1">
      <alignment horizontal="right" vertical="top"/>
      <protection hidden="1"/>
    </xf>
    <xf numFmtId="0" fontId="15" fillId="10" borderId="19" xfId="0" applyFont="1" applyFill="1" applyBorder="1" applyAlignment="1">
      <alignment vertical="top" wrapText="1"/>
    </xf>
    <xf numFmtId="0" fontId="15" fillId="10" borderId="17" xfId="0" applyFont="1" applyFill="1" applyBorder="1" applyAlignment="1">
      <alignment vertical="top" wrapText="1"/>
    </xf>
    <xf numFmtId="0" fontId="15" fillId="10" borderId="16" xfId="0" applyFont="1" applyFill="1" applyBorder="1" applyAlignment="1">
      <alignment vertical="top" wrapText="1"/>
    </xf>
    <xf numFmtId="0" fontId="15" fillId="10" borderId="18" xfId="0" applyFont="1" applyFill="1" applyBorder="1" applyAlignment="1">
      <alignment vertical="top" wrapText="1"/>
    </xf>
    <xf numFmtId="0" fontId="8" fillId="4" borderId="0" xfId="0" applyFont="1" applyFill="1" applyAlignment="1" applyProtection="1">
      <alignment vertical="top"/>
      <protection hidden="1"/>
    </xf>
    <xf numFmtId="0" fontId="26" fillId="4" borderId="4" xfId="0" applyFont="1" applyFill="1" applyBorder="1" applyProtection="1">
      <protection hidden="1"/>
    </xf>
    <xf numFmtId="0" fontId="26" fillId="4" borderId="0" xfId="0" applyFont="1" applyFill="1" applyProtection="1">
      <protection hidden="1"/>
    </xf>
    <xf numFmtId="0" fontId="34" fillId="0" borderId="0" xfId="0" applyFont="1" applyAlignment="1" applyProtection="1">
      <alignment vertical="top"/>
      <protection hidden="1"/>
    </xf>
    <xf numFmtId="0" fontId="9" fillId="0" borderId="10" xfId="0" applyFont="1" applyBorder="1" applyAlignment="1" applyProtection="1">
      <alignment horizontal="left" vertical="top" wrapText="1"/>
      <protection hidden="1"/>
    </xf>
    <xf numFmtId="0" fontId="9" fillId="0" borderId="10" xfId="0" applyFont="1" applyBorder="1" applyAlignment="1" applyProtection="1">
      <alignment horizontal="center" vertical="top" wrapText="1"/>
      <protection hidden="1"/>
    </xf>
    <xf numFmtId="0" fontId="9" fillId="0" borderId="10" xfId="0" applyFont="1" applyBorder="1" applyAlignment="1" applyProtection="1">
      <alignment vertical="top" wrapText="1"/>
      <protection hidden="1"/>
    </xf>
    <xf numFmtId="0" fontId="8" fillId="0" borderId="10" xfId="0" applyFont="1" applyBorder="1" applyAlignment="1" applyProtection="1">
      <alignment horizontal="left" vertical="top" wrapText="1"/>
      <protection hidden="1"/>
    </xf>
    <xf numFmtId="0" fontId="8" fillId="0" borderId="10" xfId="0" applyFont="1" applyBorder="1" applyAlignment="1" applyProtection="1">
      <alignment horizontal="center" vertical="top" wrapText="1"/>
      <protection hidden="1"/>
    </xf>
    <xf numFmtId="0" fontId="8" fillId="0" borderId="10" xfId="0" applyFont="1" applyBorder="1" applyAlignment="1" applyProtection="1">
      <alignment vertical="top" wrapText="1"/>
      <protection hidden="1"/>
    </xf>
    <xf numFmtId="0" fontId="8" fillId="4" borderId="10" xfId="0" applyFont="1" applyFill="1" applyBorder="1" applyAlignment="1" applyProtection="1">
      <alignment horizontal="left" vertical="top" wrapText="1" shrinkToFit="1"/>
      <protection hidden="1"/>
    </xf>
    <xf numFmtId="0" fontId="14" fillId="8" borderId="1" xfId="2" applyFont="1" applyFill="1" applyBorder="1" applyProtection="1">
      <protection hidden="1"/>
    </xf>
    <xf numFmtId="0" fontId="14" fillId="8" borderId="2" xfId="2" applyFont="1" applyFill="1" applyBorder="1" applyProtection="1">
      <protection hidden="1"/>
    </xf>
    <xf numFmtId="0" fontId="14" fillId="8" borderId="3" xfId="2" applyFont="1" applyFill="1" applyBorder="1" applyProtection="1">
      <protection hidden="1"/>
    </xf>
    <xf numFmtId="0" fontId="8" fillId="0" borderId="17" xfId="0" applyFont="1" applyBorder="1" applyAlignment="1">
      <alignment vertical="top" wrapText="1"/>
    </xf>
    <xf numFmtId="0" fontId="6" fillId="0" borderId="0" xfId="0" applyFont="1" applyAlignment="1" applyProtection="1">
      <alignment horizontal="center" vertical="top"/>
      <protection hidden="1"/>
    </xf>
    <xf numFmtId="0" fontId="8" fillId="0" borderId="19" xfId="0" applyFont="1" applyBorder="1" applyAlignment="1">
      <alignment vertical="top" wrapText="1"/>
    </xf>
    <xf numFmtId="0" fontId="8" fillId="0" borderId="18" xfId="0" applyFont="1" applyBorder="1" applyAlignment="1">
      <alignment vertical="top" wrapText="1"/>
    </xf>
    <xf numFmtId="0" fontId="9" fillId="0" borderId="19" xfId="0" applyFont="1" applyBorder="1" applyAlignment="1">
      <alignment vertical="top" wrapText="1"/>
    </xf>
    <xf numFmtId="0" fontId="9" fillId="0" borderId="17" xfId="0" applyFont="1" applyBorder="1" applyAlignment="1">
      <alignment vertical="top" wrapText="1"/>
    </xf>
    <xf numFmtId="0" fontId="9" fillId="0" borderId="18" xfId="0" applyFont="1" applyBorder="1" applyAlignment="1">
      <alignment vertical="top" wrapText="1"/>
    </xf>
    <xf numFmtId="0" fontId="9" fillId="0" borderId="19" xfId="0" applyFont="1" applyBorder="1" applyAlignment="1">
      <alignment vertical="top" wrapText="1" shrinkToFit="1"/>
    </xf>
    <xf numFmtId="0" fontId="9" fillId="0" borderId="24" xfId="0" applyFont="1" applyBorder="1" applyAlignment="1">
      <alignment vertical="top" wrapText="1" shrinkToFit="1"/>
    </xf>
    <xf numFmtId="0" fontId="8" fillId="0" borderId="16" xfId="0" applyFont="1" applyBorder="1" applyAlignment="1">
      <alignment vertical="top" wrapText="1"/>
    </xf>
    <xf numFmtId="0" fontId="9" fillId="0" borderId="16" xfId="0" applyFont="1" applyBorder="1" applyAlignment="1">
      <alignment vertical="top" wrapText="1"/>
    </xf>
    <xf numFmtId="0" fontId="8" fillId="0" borderId="23" xfId="0" applyFont="1" applyBorder="1" applyAlignment="1">
      <alignment vertical="top" wrapText="1" shrinkToFit="1"/>
    </xf>
    <xf numFmtId="0" fontId="8" fillId="0" borderId="25" xfId="0" applyFont="1" applyBorder="1" applyAlignment="1">
      <alignment vertical="top" wrapText="1"/>
    </xf>
    <xf numFmtId="0" fontId="8" fillId="0" borderId="23" xfId="0" applyFont="1" applyBorder="1" applyAlignment="1">
      <alignment vertical="top" wrapText="1"/>
    </xf>
    <xf numFmtId="0" fontId="8" fillId="0" borderId="24" xfId="0" applyFont="1" applyBorder="1" applyAlignment="1">
      <alignment vertical="top" wrapText="1"/>
    </xf>
    <xf numFmtId="0" fontId="8" fillId="0" borderId="26" xfId="0" applyFont="1" applyBorder="1" applyAlignment="1">
      <alignment vertical="top" wrapText="1"/>
    </xf>
    <xf numFmtId="0" fontId="8" fillId="0" borderId="0" xfId="0" applyFont="1" applyAlignment="1">
      <alignment vertical="top" wrapText="1"/>
    </xf>
    <xf numFmtId="0" fontId="8" fillId="0" borderId="20" xfId="0" applyFont="1" applyBorder="1" applyAlignment="1">
      <alignment vertical="top" wrapText="1"/>
    </xf>
    <xf numFmtId="0" fontId="8" fillId="0" borderId="21" xfId="0" applyFont="1" applyBorder="1" applyAlignment="1">
      <alignment vertical="top" wrapText="1"/>
    </xf>
    <xf numFmtId="0" fontId="8" fillId="0" borderId="22" xfId="0" applyFont="1" applyBorder="1" applyAlignment="1">
      <alignment vertical="top" wrapText="1"/>
    </xf>
    <xf numFmtId="0" fontId="35" fillId="0" borderId="0" xfId="0" applyFont="1" applyAlignment="1" applyProtection="1">
      <alignment vertical="top"/>
      <protection hidden="1"/>
    </xf>
    <xf numFmtId="14" fontId="8" fillId="0" borderId="0" xfId="0" applyNumberFormat="1" applyFont="1" applyAlignment="1" applyProtection="1">
      <alignment horizontal="left" vertical="top"/>
      <protection locked="0"/>
    </xf>
    <xf numFmtId="0" fontId="26" fillId="4" borderId="13" xfId="0" applyFont="1" applyFill="1" applyBorder="1" applyAlignment="1" applyProtection="1">
      <alignment vertical="top"/>
      <protection hidden="1"/>
    </xf>
    <xf numFmtId="0" fontId="26" fillId="4" borderId="14" xfId="0" applyFont="1" applyFill="1" applyBorder="1" applyAlignment="1" applyProtection="1">
      <alignment vertical="top"/>
      <protection hidden="1"/>
    </xf>
    <xf numFmtId="0" fontId="8" fillId="4" borderId="14" xfId="0" applyFont="1" applyFill="1" applyBorder="1" applyAlignment="1" applyProtection="1">
      <alignment vertical="top"/>
      <protection hidden="1"/>
    </xf>
    <xf numFmtId="0" fontId="8" fillId="4" borderId="15" xfId="0" applyFont="1" applyFill="1" applyBorder="1" applyAlignment="1" applyProtection="1">
      <alignment vertical="top"/>
      <protection hidden="1"/>
    </xf>
    <xf numFmtId="0" fontId="8" fillId="0" borderId="0" xfId="0" applyFont="1" applyAlignment="1" applyProtection="1">
      <alignment horizontal="left" vertical="top"/>
      <protection locked="0"/>
    </xf>
    <xf numFmtId="0" fontId="8" fillId="4" borderId="15" xfId="0" applyFont="1" applyFill="1" applyBorder="1" applyAlignment="1" applyProtection="1">
      <alignment vertical="top" wrapText="1" shrinkToFit="1"/>
      <protection hidden="1"/>
    </xf>
    <xf numFmtId="0" fontId="12" fillId="11" borderId="10" xfId="0" applyFont="1" applyFill="1" applyBorder="1" applyAlignment="1" applyProtection="1">
      <alignment vertical="top"/>
      <protection hidden="1"/>
    </xf>
    <xf numFmtId="0" fontId="8" fillId="3" borderId="0" xfId="0" applyFont="1" applyFill="1" applyAlignment="1" applyProtection="1">
      <alignment vertical="top"/>
      <protection locked="0"/>
    </xf>
    <xf numFmtId="0" fontId="8" fillId="12" borderId="15" xfId="0" applyFont="1" applyFill="1" applyBorder="1" applyAlignment="1" applyProtection="1">
      <alignment vertical="top" wrapText="1" shrinkToFit="1"/>
      <protection hidden="1"/>
    </xf>
    <xf numFmtId="0" fontId="8" fillId="11" borderId="15" xfId="0" applyFont="1" applyFill="1" applyBorder="1" applyAlignment="1" applyProtection="1">
      <alignment vertical="top" wrapText="1" shrinkToFit="1"/>
      <protection hidden="1"/>
    </xf>
    <xf numFmtId="0" fontId="11" fillId="0" borderId="1" xfId="0" applyFont="1" applyBorder="1" applyAlignment="1" applyProtection="1">
      <alignment vertical="center" wrapText="1"/>
      <protection hidden="1"/>
    </xf>
    <xf numFmtId="0" fontId="11" fillId="0" borderId="2" xfId="0" applyFont="1" applyBorder="1" applyAlignment="1" applyProtection="1">
      <alignment vertical="center" wrapText="1"/>
      <protection hidden="1"/>
    </xf>
    <xf numFmtId="0" fontId="11" fillId="0" borderId="6" xfId="0" applyFont="1" applyBorder="1" applyAlignment="1" applyProtection="1">
      <alignment vertical="center" wrapText="1"/>
      <protection hidden="1"/>
    </xf>
    <xf numFmtId="0" fontId="11" fillId="0" borderId="7" xfId="0" applyFont="1" applyBorder="1" applyAlignment="1" applyProtection="1">
      <alignment vertical="center" wrapText="1"/>
      <protection hidden="1"/>
    </xf>
    <xf numFmtId="0" fontId="8" fillId="12" borderId="10" xfId="0" applyFont="1" applyFill="1" applyBorder="1" applyAlignment="1" applyProtection="1">
      <alignment horizontal="left" vertical="top" wrapText="1" shrinkToFit="1"/>
      <protection hidden="1"/>
    </xf>
    <xf numFmtId="0" fontId="8" fillId="11" borderId="10" xfId="0" applyFont="1" applyFill="1" applyBorder="1" applyAlignment="1" applyProtection="1">
      <alignment horizontal="left" vertical="top" wrapText="1" shrinkToFit="1"/>
      <protection hidden="1"/>
    </xf>
    <xf numFmtId="0" fontId="13" fillId="0" borderId="0" xfId="0" applyFont="1" applyAlignment="1" applyProtection="1">
      <alignment vertical="top" wrapText="1"/>
      <protection hidden="1"/>
    </xf>
    <xf numFmtId="0" fontId="8" fillId="4" borderId="4" xfId="0" applyFont="1" applyFill="1" applyBorder="1" applyAlignment="1" applyProtection="1">
      <alignment horizontal="right" vertical="top"/>
      <protection hidden="1"/>
    </xf>
    <xf numFmtId="0" fontId="8" fillId="4" borderId="0" xfId="0" applyFont="1" applyFill="1" applyAlignment="1" applyProtection="1">
      <alignment horizontal="right" vertical="top"/>
      <protection hidden="1"/>
    </xf>
    <xf numFmtId="49" fontId="8" fillId="0" borderId="0" xfId="0" applyNumberFormat="1" applyFont="1" applyAlignment="1" applyProtection="1">
      <alignment vertical="top"/>
      <protection locked="0"/>
    </xf>
    <xf numFmtId="0" fontId="13" fillId="0" borderId="0" xfId="0" applyFont="1" applyAlignment="1" applyProtection="1">
      <alignment vertical="top"/>
      <protection hidden="1"/>
    </xf>
    <xf numFmtId="0" fontId="2" fillId="0" borderId="1" xfId="0" applyFont="1" applyBorder="1" applyProtection="1">
      <protection hidden="1"/>
    </xf>
    <xf numFmtId="0" fontId="2" fillId="0" borderId="2" xfId="0" applyFont="1" applyBorder="1" applyProtection="1">
      <protection hidden="1"/>
    </xf>
    <xf numFmtId="0" fontId="36" fillId="0" borderId="2" xfId="0" applyFont="1" applyBorder="1" applyProtection="1">
      <protection hidden="1"/>
    </xf>
    <xf numFmtId="0" fontId="2" fillId="0" borderId="3" xfId="0" applyFont="1" applyBorder="1" applyProtection="1">
      <protection hidden="1"/>
    </xf>
    <xf numFmtId="0" fontId="2" fillId="0" borderId="4" xfId="0" applyFont="1" applyBorder="1" applyProtection="1">
      <protection hidden="1"/>
    </xf>
    <xf numFmtId="0" fontId="36" fillId="0" borderId="0" xfId="0" applyFont="1" applyProtection="1">
      <protection hidden="1"/>
    </xf>
    <xf numFmtId="0" fontId="2" fillId="0" borderId="5" xfId="0" applyFont="1" applyBorder="1" applyProtection="1">
      <protection hidden="1"/>
    </xf>
    <xf numFmtId="0" fontId="3" fillId="0" borderId="4" xfId="0" applyFont="1" applyBorder="1" applyProtection="1">
      <protection hidden="1"/>
    </xf>
    <xf numFmtId="0" fontId="3" fillId="0" borderId="0" xfId="0" applyFont="1" applyProtection="1">
      <protection hidden="1"/>
    </xf>
    <xf numFmtId="0" fontId="3" fillId="0" borderId="1" xfId="0" applyFont="1" applyBorder="1" applyProtection="1">
      <protection hidden="1"/>
    </xf>
    <xf numFmtId="0" fontId="3" fillId="0" borderId="2" xfId="0" applyFont="1" applyBorder="1" applyProtection="1">
      <protection hidden="1"/>
    </xf>
    <xf numFmtId="0" fontId="22" fillId="0" borderId="2" xfId="0" applyFont="1" applyBorder="1" applyProtection="1">
      <protection hidden="1"/>
    </xf>
    <xf numFmtId="0" fontId="22" fillId="0" borderId="0" xfId="0" applyFont="1" applyProtection="1">
      <protection hidden="1"/>
    </xf>
    <xf numFmtId="0" fontId="3" fillId="0" borderId="6" xfId="0" applyFont="1" applyBorder="1" applyProtection="1">
      <protection hidden="1"/>
    </xf>
    <xf numFmtId="0" fontId="3" fillId="0" borderId="7" xfId="0" applyFont="1" applyBorder="1" applyProtection="1">
      <protection hidden="1"/>
    </xf>
    <xf numFmtId="0" fontId="22" fillId="0" borderId="7" xfId="0" applyFont="1" applyBorder="1" applyProtection="1">
      <protection hidden="1"/>
    </xf>
    <xf numFmtId="0" fontId="2" fillId="0" borderId="8" xfId="0" applyFont="1" applyBorder="1" applyProtection="1">
      <protection hidden="1"/>
    </xf>
    <xf numFmtId="0" fontId="2" fillId="0" borderId="6" xfId="0" applyFont="1" applyBorder="1" applyProtection="1">
      <protection hidden="1"/>
    </xf>
    <xf numFmtId="0" fontId="2" fillId="0" borderId="7" xfId="0" applyFont="1" applyBorder="1" applyProtection="1">
      <protection hidden="1"/>
    </xf>
    <xf numFmtId="0" fontId="8" fillId="0" borderId="0" xfId="0" applyFont="1" applyProtection="1">
      <protection hidden="1"/>
    </xf>
    <xf numFmtId="0" fontId="8" fillId="0" borderId="8" xfId="0" applyFont="1" applyBorder="1" applyAlignment="1" applyProtection="1">
      <alignment vertical="center" wrapText="1"/>
      <protection hidden="1"/>
    </xf>
    <xf numFmtId="0" fontId="12" fillId="0" borderId="0" xfId="0" applyFont="1" applyAlignment="1" applyProtection="1">
      <alignment vertical="top"/>
      <protection hidden="1"/>
    </xf>
    <xf numFmtId="0" fontId="8" fillId="0" borderId="0" xfId="0" applyFont="1" applyAlignment="1" applyProtection="1">
      <alignment horizontal="left"/>
      <protection hidden="1"/>
    </xf>
    <xf numFmtId="0" fontId="7" fillId="0" borderId="0" xfId="0" applyFont="1" applyAlignment="1" applyProtection="1">
      <alignment horizontal="center" vertical="top"/>
      <protection hidden="1"/>
    </xf>
    <xf numFmtId="0" fontId="8" fillId="0" borderId="0" xfId="0" applyFont="1" applyAlignment="1" applyProtection="1">
      <alignment vertical="top" wrapText="1"/>
      <protection hidden="1"/>
    </xf>
    <xf numFmtId="0" fontId="11" fillId="4" borderId="0" xfId="0" applyFont="1" applyFill="1" applyAlignment="1" applyProtection="1">
      <alignment vertical="top"/>
      <protection hidden="1"/>
    </xf>
    <xf numFmtId="0" fontId="11" fillId="4" borderId="31" xfId="0" applyFont="1" applyFill="1" applyBorder="1" applyAlignment="1" applyProtection="1">
      <alignment vertical="top"/>
      <protection hidden="1"/>
    </xf>
    <xf numFmtId="0" fontId="11" fillId="12" borderId="31" xfId="0" applyFont="1" applyFill="1" applyBorder="1" applyAlignment="1" applyProtection="1">
      <alignment vertical="top"/>
      <protection hidden="1"/>
    </xf>
    <xf numFmtId="0" fontId="11" fillId="11" borderId="32" xfId="0" applyFont="1" applyFill="1" applyBorder="1" applyAlignment="1" applyProtection="1">
      <alignment horizontal="left" vertical="top"/>
      <protection hidden="1"/>
    </xf>
    <xf numFmtId="49" fontId="9" fillId="9" borderId="30" xfId="0" applyNumberFormat="1" applyFont="1" applyFill="1" applyBorder="1" applyAlignment="1" applyProtection="1">
      <alignment vertical="top" shrinkToFit="1"/>
      <protection locked="0"/>
    </xf>
    <xf numFmtId="49" fontId="9" fillId="9" borderId="28" xfId="0" applyNumberFormat="1" applyFont="1" applyFill="1" applyBorder="1" applyAlignment="1" applyProtection="1">
      <alignment vertical="top" shrinkToFit="1"/>
      <protection locked="0"/>
    </xf>
    <xf numFmtId="1" fontId="9" fillId="9" borderId="28" xfId="0" applyNumberFormat="1" applyFont="1" applyFill="1" applyBorder="1" applyAlignment="1" applyProtection="1">
      <alignment vertical="top" shrinkToFit="1"/>
      <protection locked="0"/>
    </xf>
    <xf numFmtId="14" fontId="9" fillId="9" borderId="28" xfId="0" applyNumberFormat="1" applyFont="1" applyFill="1" applyBorder="1" applyAlignment="1" applyProtection="1">
      <alignment vertical="top" shrinkToFit="1"/>
      <protection locked="0"/>
    </xf>
    <xf numFmtId="49" fontId="9" fillId="0" borderId="29" xfId="0" applyNumberFormat="1" applyFont="1" applyBorder="1" applyAlignment="1" applyProtection="1">
      <alignment vertical="top" shrinkToFit="1"/>
      <protection locked="0"/>
    </xf>
    <xf numFmtId="49" fontId="9" fillId="0" borderId="27" xfId="0" applyNumberFormat="1" applyFont="1" applyBorder="1" applyAlignment="1" applyProtection="1">
      <alignment vertical="top" shrinkToFit="1"/>
      <protection locked="0"/>
    </xf>
    <xf numFmtId="1" fontId="9" fillId="0" borderId="27" xfId="0" applyNumberFormat="1" applyFont="1" applyBorder="1" applyAlignment="1" applyProtection="1">
      <alignment vertical="top" shrinkToFit="1"/>
      <protection locked="0"/>
    </xf>
    <xf numFmtId="14" fontId="9" fillId="0" borderId="27" xfId="0" applyNumberFormat="1" applyFont="1" applyBorder="1" applyAlignment="1" applyProtection="1">
      <alignment vertical="top" shrinkToFit="1"/>
      <protection locked="0"/>
    </xf>
    <xf numFmtId="49" fontId="9" fillId="9" borderId="29" xfId="0" applyNumberFormat="1" applyFont="1" applyFill="1" applyBorder="1" applyAlignment="1" applyProtection="1">
      <alignment vertical="top" shrinkToFit="1"/>
      <protection locked="0"/>
    </xf>
    <xf numFmtId="49" fontId="9" fillId="9" borderId="27" xfId="0" applyNumberFormat="1" applyFont="1" applyFill="1" applyBorder="1" applyAlignment="1" applyProtection="1">
      <alignment vertical="top" shrinkToFit="1"/>
      <protection locked="0"/>
    </xf>
    <xf numFmtId="1" fontId="9" fillId="9" borderId="27" xfId="0" applyNumberFormat="1" applyFont="1" applyFill="1" applyBorder="1" applyAlignment="1" applyProtection="1">
      <alignment vertical="top" shrinkToFit="1"/>
      <protection locked="0"/>
    </xf>
    <xf numFmtId="14" fontId="9" fillId="9" borderId="27" xfId="0" applyNumberFormat="1" applyFont="1" applyFill="1" applyBorder="1" applyAlignment="1" applyProtection="1">
      <alignment vertical="top" shrinkToFit="1"/>
      <protection locked="0"/>
    </xf>
    <xf numFmtId="49" fontId="8" fillId="0" borderId="29" xfId="0" applyNumberFormat="1" applyFont="1" applyBorder="1" applyAlignment="1" applyProtection="1">
      <alignment shrinkToFit="1"/>
      <protection locked="0"/>
    </xf>
    <xf numFmtId="49" fontId="8" fillId="0" borderId="27" xfId="0" applyNumberFormat="1" applyFont="1" applyBorder="1" applyAlignment="1" applyProtection="1">
      <alignment shrinkToFit="1"/>
      <protection locked="0"/>
    </xf>
    <xf numFmtId="1" fontId="8" fillId="0" borderId="27" xfId="0" applyNumberFormat="1" applyFont="1" applyBorder="1" applyAlignment="1" applyProtection="1">
      <alignment shrinkToFit="1"/>
      <protection locked="0"/>
    </xf>
    <xf numFmtId="14" fontId="8" fillId="0" borderId="27" xfId="0" applyNumberFormat="1" applyFont="1" applyBorder="1" applyAlignment="1" applyProtection="1">
      <alignment shrinkToFit="1"/>
      <protection locked="0"/>
    </xf>
    <xf numFmtId="1" fontId="8" fillId="0" borderId="27" xfId="0" applyNumberFormat="1" applyFont="1" applyBorder="1" applyProtection="1">
      <protection locked="0"/>
    </xf>
    <xf numFmtId="49" fontId="8" fillId="0" borderId="27" xfId="0" applyNumberFormat="1" applyFont="1" applyBorder="1" applyProtection="1">
      <protection locked="0"/>
    </xf>
    <xf numFmtId="49" fontId="8" fillId="9" borderId="29" xfId="0" applyNumberFormat="1" applyFont="1" applyFill="1" applyBorder="1" applyAlignment="1" applyProtection="1">
      <alignment shrinkToFit="1"/>
      <protection locked="0"/>
    </xf>
    <xf numFmtId="49" fontId="8" fillId="9" borderId="27" xfId="0" applyNumberFormat="1" applyFont="1" applyFill="1" applyBorder="1" applyAlignment="1" applyProtection="1">
      <alignment shrinkToFit="1"/>
      <protection locked="0"/>
    </xf>
    <xf numFmtId="1" fontId="8" fillId="9" borderId="27" xfId="0" applyNumberFormat="1" applyFont="1" applyFill="1" applyBorder="1" applyAlignment="1" applyProtection="1">
      <alignment shrinkToFit="1"/>
      <protection locked="0"/>
    </xf>
    <xf numFmtId="14" fontId="8" fillId="9" borderId="27" xfId="0" applyNumberFormat="1" applyFont="1" applyFill="1" applyBorder="1" applyAlignment="1" applyProtection="1">
      <alignment shrinkToFit="1"/>
      <protection locked="0"/>
    </xf>
    <xf numFmtId="1" fontId="8" fillId="9" borderId="27" xfId="0" applyNumberFormat="1" applyFont="1" applyFill="1" applyBorder="1" applyProtection="1">
      <protection locked="0"/>
    </xf>
    <xf numFmtId="49" fontId="8" fillId="9" borderId="27" xfId="0" applyNumberFormat="1" applyFont="1" applyFill="1" applyBorder="1" applyProtection="1">
      <protection locked="0"/>
    </xf>
    <xf numFmtId="0" fontId="8" fillId="0" borderId="17" xfId="0" applyFont="1" applyBorder="1" applyAlignment="1">
      <alignment wrapText="1"/>
    </xf>
    <xf numFmtId="0" fontId="8" fillId="0" borderId="18" xfId="0" applyFont="1" applyBorder="1" applyAlignment="1">
      <alignment wrapText="1"/>
    </xf>
    <xf numFmtId="0" fontId="16" fillId="0" borderId="17" xfId="0" applyFont="1" applyBorder="1" applyAlignment="1">
      <alignment vertical="top" wrapText="1"/>
    </xf>
    <xf numFmtId="0" fontId="16" fillId="0" borderId="18" xfId="0" applyFont="1" applyBorder="1" applyAlignment="1">
      <alignment vertical="top" wrapText="1"/>
    </xf>
    <xf numFmtId="0" fontId="16" fillId="0" borderId="0" xfId="0" applyFont="1" applyAlignment="1">
      <alignment vertical="top" wrapText="1"/>
    </xf>
    <xf numFmtId="0" fontId="10" fillId="0" borderId="9" xfId="1" applyFont="1" applyFill="1" applyBorder="1" applyAlignment="1" applyProtection="1">
      <alignment horizontal="left" vertical="top" wrapText="1"/>
      <protection hidden="1"/>
    </xf>
    <xf numFmtId="0" fontId="8" fillId="0" borderId="9" xfId="0" applyFont="1" applyBorder="1" applyAlignment="1" applyProtection="1">
      <alignment horizontal="left" vertical="top" wrapText="1"/>
      <protection hidden="1"/>
    </xf>
    <xf numFmtId="0" fontId="8" fillId="0" borderId="7" xfId="0" applyFont="1" applyBorder="1" applyAlignment="1" applyProtection="1">
      <alignment horizontal="left" vertical="top" wrapText="1"/>
      <protection hidden="1"/>
    </xf>
    <xf numFmtId="0" fontId="8" fillId="0" borderId="10" xfId="0" applyFont="1" applyBorder="1" applyAlignment="1" applyProtection="1">
      <alignment vertical="center" wrapText="1"/>
      <protection hidden="1"/>
    </xf>
    <xf numFmtId="0" fontId="8" fillId="0" borderId="3" xfId="0" applyFont="1" applyBorder="1" applyAlignment="1" applyProtection="1">
      <alignment vertical="center" wrapText="1"/>
      <protection hidden="1"/>
    </xf>
    <xf numFmtId="0" fontId="8" fillId="4" borderId="4" xfId="0" applyFont="1" applyFill="1" applyBorder="1" applyAlignment="1" applyProtection="1">
      <alignment horizontal="right" vertical="top"/>
      <protection hidden="1"/>
    </xf>
    <xf numFmtId="0" fontId="8" fillId="4" borderId="0" xfId="0" applyFont="1" applyFill="1" applyAlignment="1" applyProtection="1">
      <alignment horizontal="right" vertical="top"/>
      <protection hidden="1"/>
    </xf>
    <xf numFmtId="0" fontId="18" fillId="4" borderId="1" xfId="0" applyFont="1" applyFill="1" applyBorder="1" applyAlignment="1" applyProtection="1">
      <alignment vertical="top"/>
      <protection hidden="1"/>
    </xf>
    <xf numFmtId="0" fontId="18" fillId="4" borderId="2" xfId="0" applyFont="1" applyFill="1" applyBorder="1" applyAlignment="1" applyProtection="1">
      <alignment vertical="top"/>
      <protection hidden="1"/>
    </xf>
    <xf numFmtId="0" fontId="8" fillId="0" borderId="0" xfId="0" applyFont="1" applyAlignment="1" applyProtection="1">
      <alignment vertical="top" wrapText="1"/>
      <protection locked="0"/>
    </xf>
    <xf numFmtId="0" fontId="8" fillId="0" borderId="5" xfId="0" applyFont="1" applyBorder="1" applyAlignment="1" applyProtection="1">
      <alignment vertical="top" wrapText="1"/>
      <protection locked="0"/>
    </xf>
    <xf numFmtId="0" fontId="21" fillId="2" borderId="6" xfId="0" applyFont="1" applyFill="1" applyBorder="1" applyAlignment="1" applyProtection="1">
      <alignment horizontal="center" vertical="top"/>
      <protection hidden="1"/>
    </xf>
    <xf numFmtId="0" fontId="21" fillId="2" borderId="7" xfId="0" applyFont="1" applyFill="1" applyBorder="1" applyAlignment="1" applyProtection="1">
      <alignment horizontal="center" vertical="top"/>
      <protection hidden="1"/>
    </xf>
    <xf numFmtId="0" fontId="8" fillId="4" borderId="4" xfId="0" applyFont="1" applyFill="1" applyBorder="1" applyAlignment="1" applyProtection="1">
      <alignment vertical="top"/>
      <protection hidden="1"/>
    </xf>
    <xf numFmtId="0" fontId="8" fillId="4" borderId="0" xfId="0" applyFont="1" applyFill="1" applyAlignment="1" applyProtection="1">
      <alignment vertical="top"/>
      <protection hidden="1"/>
    </xf>
    <xf numFmtId="0" fontId="8" fillId="4" borderId="2" xfId="0" applyFont="1" applyFill="1" applyBorder="1" applyAlignment="1" applyProtection="1">
      <alignment horizontal="left" vertical="top" wrapText="1"/>
      <protection hidden="1"/>
    </xf>
    <xf numFmtId="0" fontId="32" fillId="7" borderId="10" xfId="0" applyFont="1" applyFill="1" applyBorder="1" applyAlignment="1" applyProtection="1">
      <alignment horizontal="left" vertical="top"/>
      <protection hidden="1"/>
    </xf>
    <xf numFmtId="49" fontId="8" fillId="0" borderId="0" xfId="0" applyNumberFormat="1" applyFont="1" applyAlignment="1" applyProtection="1">
      <alignment horizontal="left" vertical="top"/>
      <protection locked="0"/>
    </xf>
    <xf numFmtId="0" fontId="12" fillId="4" borderId="11" xfId="0" applyFont="1" applyFill="1" applyBorder="1" applyAlignment="1" applyProtection="1">
      <alignment horizontal="left" vertical="top"/>
      <protection hidden="1"/>
    </xf>
    <xf numFmtId="0" fontId="12" fillId="4" borderId="12" xfId="0" applyFont="1" applyFill="1" applyBorder="1" applyAlignment="1" applyProtection="1">
      <alignment horizontal="left" vertical="top"/>
      <protection hidden="1"/>
    </xf>
    <xf numFmtId="0" fontId="12" fillId="4" borderId="9" xfId="0" applyFont="1" applyFill="1" applyBorder="1" applyAlignment="1" applyProtection="1">
      <alignment horizontal="left" vertical="top"/>
      <protection hidden="1"/>
    </xf>
    <xf numFmtId="0" fontId="12" fillId="12" borderId="11" xfId="0" applyFont="1" applyFill="1" applyBorder="1" applyAlignment="1" applyProtection="1">
      <alignment horizontal="left" vertical="top"/>
      <protection hidden="1"/>
    </xf>
    <xf numFmtId="0" fontId="12" fillId="12" borderId="12" xfId="0" applyFont="1" applyFill="1" applyBorder="1" applyAlignment="1" applyProtection="1">
      <alignment horizontal="left" vertical="top"/>
      <protection hidden="1"/>
    </xf>
    <xf numFmtId="0" fontId="12" fillId="12" borderId="9" xfId="0" applyFont="1" applyFill="1" applyBorder="1" applyAlignment="1" applyProtection="1">
      <alignment horizontal="left" vertical="top"/>
      <protection hidden="1"/>
    </xf>
    <xf numFmtId="49" fontId="8" fillId="0" borderId="0" xfId="0" applyNumberFormat="1" applyFont="1" applyAlignment="1" applyProtection="1">
      <alignment vertical="top"/>
      <protection locked="0"/>
    </xf>
    <xf numFmtId="0" fontId="33" fillId="7" borderId="1" xfId="0" applyFont="1" applyFill="1" applyBorder="1" applyAlignment="1" applyProtection="1">
      <alignment horizontal="center" vertical="center"/>
      <protection hidden="1"/>
    </xf>
    <xf numFmtId="0" fontId="33" fillId="7" borderId="6" xfId="0" applyFont="1" applyFill="1" applyBorder="1" applyAlignment="1" applyProtection="1">
      <alignment horizontal="center" vertical="center"/>
      <protection hidden="1"/>
    </xf>
    <xf numFmtId="0" fontId="19" fillId="4" borderId="2" xfId="0" applyFont="1" applyFill="1" applyBorder="1" applyAlignment="1" applyProtection="1">
      <alignment horizontal="center" vertical="top"/>
      <protection hidden="1"/>
    </xf>
    <xf numFmtId="0" fontId="23" fillId="4" borderId="7" xfId="0" applyFont="1" applyFill="1" applyBorder="1" applyAlignment="1" applyProtection="1">
      <alignment horizontal="center" vertical="top"/>
      <protection hidden="1"/>
    </xf>
    <xf numFmtId="0" fontId="8" fillId="3" borderId="0" xfId="0" applyFont="1" applyFill="1" applyAlignment="1" applyProtection="1">
      <alignment horizontal="center" vertical="top"/>
      <protection locked="0"/>
    </xf>
    <xf numFmtId="0" fontId="25" fillId="4" borderId="1" xfId="0" applyFont="1" applyFill="1" applyBorder="1" applyAlignment="1" applyProtection="1">
      <alignment vertical="top"/>
      <protection hidden="1"/>
    </xf>
    <xf numFmtId="0" fontId="25" fillId="4" borderId="2" xfId="0" applyFont="1" applyFill="1" applyBorder="1" applyAlignment="1" applyProtection="1">
      <alignment vertical="top"/>
      <protection hidden="1"/>
    </xf>
    <xf numFmtId="14" fontId="8" fillId="3" borderId="0" xfId="0" applyNumberFormat="1" applyFont="1" applyFill="1" applyAlignment="1" applyProtection="1">
      <alignment horizontal="center" vertical="top"/>
      <protection locked="0"/>
    </xf>
    <xf numFmtId="49" fontId="20" fillId="0" borderId="0" xfId="0" applyNumberFormat="1" applyFont="1" applyAlignment="1" applyProtection="1">
      <alignment vertical="top"/>
      <protection locked="0"/>
    </xf>
    <xf numFmtId="0" fontId="6" fillId="0" borderId="0" xfId="0" applyFont="1" applyProtection="1">
      <protection hidden="1"/>
    </xf>
    <xf numFmtId="0" fontId="28" fillId="6" borderId="0" xfId="0" applyFont="1" applyFill="1" applyAlignment="1" applyProtection="1">
      <alignment vertical="top"/>
      <protection hidden="1"/>
    </xf>
    <xf numFmtId="0" fontId="13" fillId="0" borderId="0" xfId="0" applyFont="1" applyAlignment="1" applyProtection="1">
      <alignment vertical="top"/>
      <protection hidden="1"/>
    </xf>
    <xf numFmtId="0" fontId="9" fillId="0" borderId="0" xfId="0" applyFont="1" applyAlignment="1" applyProtection="1">
      <alignment vertical="top"/>
      <protection hidden="1"/>
    </xf>
    <xf numFmtId="0" fontId="12" fillId="0" borderId="13" xfId="0" applyFont="1" applyBorder="1" applyAlignment="1" applyProtection="1">
      <alignment horizontal="center" vertical="center" textRotation="90" wrapText="1"/>
      <protection hidden="1"/>
    </xf>
    <xf numFmtId="0" fontId="12" fillId="0" borderId="14" xfId="0" applyFont="1" applyBorder="1" applyAlignment="1" applyProtection="1">
      <alignment horizontal="center" vertical="center" textRotation="90" wrapText="1"/>
      <protection hidden="1"/>
    </xf>
    <xf numFmtId="0" fontId="12" fillId="0" borderId="4" xfId="0" applyFont="1" applyBorder="1" applyAlignment="1" applyProtection="1">
      <alignment horizontal="center" vertical="center" textRotation="90" wrapText="1"/>
      <protection hidden="1"/>
    </xf>
    <xf numFmtId="0" fontId="12" fillId="0" borderId="15" xfId="0" applyFont="1" applyBorder="1" applyAlignment="1" applyProtection="1">
      <alignment horizontal="center" vertical="center" textRotation="90" wrapText="1"/>
      <protection hidden="1"/>
    </xf>
    <xf numFmtId="0" fontId="9" fillId="12" borderId="1" xfId="0" applyFont="1" applyFill="1" applyBorder="1" applyAlignment="1" applyProtection="1">
      <alignment horizontal="center" vertical="center" wrapText="1"/>
      <protection hidden="1"/>
    </xf>
    <xf numFmtId="0" fontId="9" fillId="12" borderId="3" xfId="0" applyFont="1" applyFill="1" applyBorder="1" applyAlignment="1" applyProtection="1">
      <alignment horizontal="center" vertical="center" wrapText="1"/>
      <protection hidden="1"/>
    </xf>
    <xf numFmtId="0" fontId="9" fillId="12" borderId="4" xfId="0" applyFont="1" applyFill="1" applyBorder="1" applyAlignment="1" applyProtection="1">
      <alignment horizontal="center" vertical="center" wrapText="1"/>
      <protection hidden="1"/>
    </xf>
    <xf numFmtId="0" fontId="9" fillId="12" borderId="5" xfId="0" applyFont="1" applyFill="1" applyBorder="1" applyAlignment="1" applyProtection="1">
      <alignment horizontal="center" vertical="center" wrapText="1"/>
      <protection hidden="1"/>
    </xf>
    <xf numFmtId="0" fontId="9" fillId="12" borderId="6" xfId="0" applyFont="1" applyFill="1" applyBorder="1" applyAlignment="1" applyProtection="1">
      <alignment horizontal="center" vertical="center" wrapText="1"/>
      <protection hidden="1"/>
    </xf>
    <xf numFmtId="0" fontId="9" fillId="12" borderId="8" xfId="0" applyFont="1" applyFill="1" applyBorder="1" applyAlignment="1" applyProtection="1">
      <alignment horizontal="center" vertical="center" wrapText="1"/>
      <protection hidden="1"/>
    </xf>
    <xf numFmtId="0" fontId="9" fillId="11" borderId="11" xfId="0" applyFont="1" applyFill="1" applyBorder="1" applyAlignment="1" applyProtection="1">
      <alignment horizontal="center" vertical="center" wrapText="1"/>
      <protection hidden="1"/>
    </xf>
    <xf numFmtId="0" fontId="9" fillId="11" borderId="9"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5"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9" fillId="4" borderId="1" xfId="0" applyFont="1" applyFill="1" applyBorder="1" applyAlignment="1" applyProtection="1">
      <alignment horizontal="center" vertical="center" wrapText="1"/>
      <protection hidden="1"/>
    </xf>
    <xf numFmtId="0" fontId="9" fillId="4" borderId="3" xfId="0" applyFont="1" applyFill="1" applyBorder="1" applyAlignment="1" applyProtection="1">
      <alignment horizontal="center" vertical="center" wrapText="1"/>
      <protection hidden="1"/>
    </xf>
    <xf numFmtId="0" fontId="9" fillId="4" borderId="4" xfId="0" applyFont="1" applyFill="1" applyBorder="1" applyAlignment="1" applyProtection="1">
      <alignment horizontal="center" vertical="center" wrapText="1"/>
      <protection hidden="1"/>
    </xf>
    <xf numFmtId="0" fontId="9" fillId="4" borderId="5" xfId="0" applyFont="1" applyFill="1" applyBorder="1" applyAlignment="1" applyProtection="1">
      <alignment horizontal="center" vertical="center" wrapText="1"/>
      <protection hidden="1"/>
    </xf>
    <xf numFmtId="0" fontId="9" fillId="4" borderId="6" xfId="0" applyFont="1" applyFill="1" applyBorder="1" applyAlignment="1" applyProtection="1">
      <alignment horizontal="center" vertical="center" wrapText="1"/>
      <protection hidden="1"/>
    </xf>
    <xf numFmtId="0" fontId="9" fillId="4" borderId="8" xfId="0" applyFont="1" applyFill="1" applyBorder="1" applyAlignment="1" applyProtection="1">
      <alignment horizontal="center" vertical="center" wrapText="1"/>
      <protection hidden="1"/>
    </xf>
    <xf numFmtId="0" fontId="13" fillId="0" borderId="7" xfId="0" applyFont="1" applyBorder="1" applyAlignment="1" applyProtection="1">
      <alignment vertical="top" wrapText="1"/>
      <protection hidden="1"/>
    </xf>
    <xf numFmtId="0" fontId="13" fillId="5" borderId="0" xfId="0" applyFont="1" applyFill="1" applyAlignment="1" applyProtection="1">
      <alignment vertical="top"/>
      <protection hidden="1"/>
    </xf>
    <xf numFmtId="0" fontId="6" fillId="0" borderId="7" xfId="0" applyFont="1" applyBorder="1" applyAlignment="1" applyProtection="1">
      <alignment horizontal="left"/>
      <protection hidden="1"/>
    </xf>
  </cellXfs>
  <cellStyles count="4">
    <cellStyle name="Hyperlink" xfId="1" builtinId="8"/>
    <cellStyle name="Normal" xfId="0" builtinId="0"/>
    <cellStyle name="Normal 2" xfId="3" xr:uid="{00000000-0005-0000-0000-000002000000}"/>
    <cellStyle name="Normal_codes" xfId="2" xr:uid="{00000000-0005-0000-0000-000003000000}"/>
  </cellStyles>
  <dxfs count="26">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style="thin">
          <color theme="7"/>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theme="7"/>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8"/>
        <color theme="0"/>
        <name val="Calibri"/>
        <family val="2"/>
        <scheme val="minor"/>
      </font>
      <fill>
        <patternFill patternType="solid">
          <fgColor theme="7"/>
          <bgColor theme="7"/>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 formatCode="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 formatCode="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9" formatCode="yyyy/mm/dd"/>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 formatCode="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right/>
        <top style="thin">
          <color theme="6"/>
        </top>
        <bottom/>
        <vertical/>
        <horizontal/>
      </border>
      <protection locked="0" hidden="0"/>
    </dxf>
    <dxf>
      <border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8"/>
        <color auto="1"/>
        <name val="Calibri"/>
        <family val="2"/>
        <scheme val="minor"/>
      </font>
      <fill>
        <patternFill patternType="solid">
          <fgColor theme="6" tint="0.79998168889431442"/>
          <bgColor theme="6" tint="0.79998168889431442"/>
        </patternFill>
      </fill>
      <alignment horizontal="general" vertical="top" textRotation="0" wrapText="0" indent="0" justifyLastLine="0" shrinkToFit="1" readingOrder="0"/>
      <protection locked="0" hidden="0"/>
    </dxf>
    <dxf>
      <font>
        <b/>
        <i val="0"/>
        <strike val="0"/>
        <condense val="0"/>
        <extend val="0"/>
        <outline val="0"/>
        <shadow val="0"/>
        <u val="none"/>
        <vertAlign val="baseline"/>
        <sz val="8"/>
        <color auto="1"/>
        <name val="Calibri"/>
        <family val="2"/>
        <scheme val="minor"/>
      </font>
      <fill>
        <patternFill patternType="solid">
          <fgColor indexed="64"/>
          <bgColor theme="9" tint="0.59999389629810485"/>
        </patternFill>
      </fill>
      <alignment horizontal="general" vertical="top" textRotation="0" wrapText="0" indent="0" justifyLastLine="0" shrinkToFit="0" readingOrder="0"/>
      <protection locked="1" hidden="1"/>
    </dxf>
  </dxfs>
  <tableStyles count="0" defaultTableStyle="TableStyleMedium9" defaultPivotStyle="PivotStyleLight16"/>
  <colors>
    <mruColors>
      <color rgb="FF99FF99"/>
      <color rgb="FF0000FF"/>
      <color rgb="FF00FFFF"/>
      <color rgb="FF00FFCC"/>
      <color rgb="FFFFFF99"/>
      <color rgb="FFFAB8B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60D48F-EF68-4EDC-BAE6-4EB49562829A}" name="tblRandomControls" displayName="tblRandomControls" ref="A23:I50" totalsRowShown="0" headerRowDxfId="25" dataDxfId="24" tableBorderDxfId="23">
  <autoFilter ref="A23:I50" xr:uid="{8060D48F-EF68-4EDC-BAE6-4EB49562829A}"/>
  <tableColumns count="9">
    <tableColumn id="1" xr3:uid="{4B3FDE93-2C60-45EA-ACD9-AD78C3F4FEC2}" name="ICCATSerialNo" dataDxfId="22"/>
    <tableColumn id="2" xr3:uid="{2FFA7191-3164-48EA-9FBC-DE7E98125F15}" name="FFBName" dataDxfId="21"/>
    <tableColumn id="3" xr3:uid="{BAE9675F-49D2-434B-93B1-C8EE96122563}" name="NumCgsTot" dataDxfId="20"/>
    <tableColumn id="4" xr3:uid="{DB3E6D8F-263A-4E26-B2CE-B50C3FB53230}" name="ControlDate" dataDxfId="19"/>
    <tableColumn id="5" xr3:uid="{BC7CB361-CD37-44E1-AC13-A39FF0A40E95}" name="CgNum" dataDxfId="18"/>
    <tableColumn id="6" xr3:uid="{49DEAD6F-C059-4C73-8B06-A123D6FE509A}" name="eBCDs" dataDxfId="17"/>
    <tableColumn id="7" xr3:uid="{607946F4-3872-481F-A4A1-B5E10CE259E6}" name="ExpNumInd" dataDxfId="16"/>
    <tableColumn id="8" xr3:uid="{920C5C9C-8C96-4A30-B9ED-975C7A15AC68}" name="VerNumInd" dataDxfId="15"/>
    <tableColumn id="9" xr3:uid="{D5C6CC21-5627-4074-9DB3-010920857713}" name="Actions" dataDxfId="14"/>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90331B-2D0C-4DC0-A3FA-6535C8EB2B58}" name="tblTranslation" displayName="tblTranslation" ref="A4:L59" totalsRowShown="0" headerRowDxfId="13" dataDxfId="12">
  <autoFilter ref="A4:L59" xr:uid="{AB77E5C8-FA05-4911-89DC-ECEBEEB498B4}"/>
  <tableColumns count="12">
    <tableColumn id="1" xr3:uid="{3DC7E91C-6CFA-4B79-8F5E-5EDF50C789E4}" name="FieldID" dataDxfId="11"/>
    <tableColumn id="2" xr3:uid="{FFB462EE-D34E-4951-BD08-4E170369C9FF}" name="Order" dataDxfId="10"/>
    <tableColumn id="3" xr3:uid="{09EACDD6-F66A-4B6C-B930-642AF40EE594}" name="Subform" dataDxfId="9"/>
    <tableColumn id="4" xr3:uid="{C611E09A-0757-4682-BF30-D7D61617ADAD}" name="Section" dataDxfId="8"/>
    <tableColumn id="5" xr3:uid="{EB1B7E84-1EE4-43F0-99D3-AD023BAF687A}" name="Item" dataDxfId="7"/>
    <tableColumn id="6" xr3:uid="{56DADA07-3317-47C0-947B-515BCC887CF7}" name="FieldType" dataDxfId="6"/>
    <tableColumn id="7" xr3:uid="{6EA4AAF4-55A9-4974-A42C-9872FD053E5E}" name="FldNameEN" dataDxfId="5"/>
    <tableColumn id="8" xr3:uid="{6EDB750E-7B3A-4B2A-9B33-DEAA127B9210}" name="FldNameFR" dataDxfId="4"/>
    <tableColumn id="9" xr3:uid="{F2717A0D-664C-4D52-A6C2-0594A9F1B2CA}" name="FldNameES" dataDxfId="3"/>
    <tableColumn id="10" xr3:uid="{4F8F8058-B347-4A2B-B31F-9254A3DF4C65}" name="fldDescEN" dataDxfId="2"/>
    <tableColumn id="11" xr3:uid="{143CE2EA-F711-4EAD-BE12-DD4DA691BFEC}" name="fldDescFR" dataDxfId="1"/>
    <tableColumn id="12" xr3:uid="{15F26545-B21B-47A3-87B4-7E8F1B0F5834}" name="fldDescES"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AE51"/>
  <sheetViews>
    <sheetView tabSelected="1" zoomScaleNormal="100" workbookViewId="0">
      <selection activeCell="O2" sqref="O2"/>
    </sheetView>
  </sheetViews>
  <sheetFormatPr defaultColWidth="13.140625" defaultRowHeight="12" x14ac:dyDescent="0.25"/>
  <cols>
    <col min="1" max="1" width="23.140625" style="3" bestFit="1" customWidth="1"/>
    <col min="2" max="2" width="17.7109375" style="3" bestFit="1" customWidth="1"/>
    <col min="3" max="3" width="10.5703125" style="3" customWidth="1"/>
    <col min="4" max="4" width="19.140625" style="3" bestFit="1" customWidth="1"/>
    <col min="5" max="5" width="8.140625" style="3" bestFit="1" customWidth="1"/>
    <col min="6" max="6" width="30.28515625" style="3" bestFit="1" customWidth="1"/>
    <col min="7" max="7" width="10.7109375" style="3" customWidth="1"/>
    <col min="8" max="8" width="10.85546875" style="3" customWidth="1"/>
    <col min="9" max="9" width="30.28515625" style="3" bestFit="1" customWidth="1"/>
    <col min="10" max="10" width="5" style="3" bestFit="1" customWidth="1"/>
    <col min="11" max="11" width="10.140625" style="3" customWidth="1"/>
    <col min="12" max="12" width="7.140625" style="3" customWidth="1"/>
    <col min="13" max="13" width="5.140625" style="3" customWidth="1"/>
    <col min="14" max="14" width="6.28515625" style="3" bestFit="1" customWidth="1"/>
    <col min="15" max="15" width="7.85546875" style="3" bestFit="1" customWidth="1"/>
    <col min="16" max="16" width="12.7109375" style="3" customWidth="1"/>
    <col min="17" max="17" width="11.5703125" style="3" customWidth="1"/>
    <col min="18" max="18" width="12.7109375" style="3" customWidth="1"/>
    <col min="19" max="19" width="11.5703125" style="3" customWidth="1"/>
    <col min="20" max="20" width="12.7109375" style="3" customWidth="1"/>
    <col min="21" max="21" width="11.5703125" style="3" customWidth="1"/>
    <col min="22" max="22" width="12.7109375" style="3" customWidth="1"/>
    <col min="23" max="23" width="11.5703125" style="3" customWidth="1"/>
    <col min="24" max="24" width="12.5703125" style="3" customWidth="1"/>
    <col min="25" max="25" width="14" style="3" customWidth="1"/>
    <col min="26" max="26" width="12.28515625" style="3" customWidth="1"/>
    <col min="27" max="27" width="13.85546875" style="3" customWidth="1"/>
    <col min="28" max="28" width="11.42578125" style="2" customWidth="1"/>
    <col min="29" max="29" width="12.42578125" style="2" bestFit="1" customWidth="1"/>
    <col min="30" max="30" width="8.85546875" style="2" bestFit="1" customWidth="1"/>
    <col min="31" max="31" width="10.28515625" style="2" customWidth="1"/>
    <col min="32" max="32" width="10.140625" style="3" bestFit="1" customWidth="1"/>
    <col min="33" max="16384" width="13.140625" style="3"/>
  </cols>
  <sheetData>
    <row r="1" spans="1:23" s="4" customFormat="1" ht="21" x14ac:dyDescent="0.25">
      <c r="A1" s="188" t="str">
        <f>VLOOKUP("T00",tblTranslation[],LangFieldID,FALSE)</f>
        <v>CP57-RandomControls</v>
      </c>
      <c r="B1" s="190" t="str">
        <f>VLOOKUP("T00",tblTranslation[],LangNameID,FALSE)</f>
        <v>RANDOM CONTROLS IN FARMS</v>
      </c>
      <c r="C1" s="190"/>
      <c r="D1" s="190"/>
      <c r="E1" s="190"/>
      <c r="F1" s="190"/>
      <c r="G1" s="190"/>
      <c r="H1" s="190"/>
      <c r="I1" s="190"/>
      <c r="J1" s="190"/>
      <c r="K1" s="190"/>
      <c r="L1" s="190"/>
      <c r="M1" s="190"/>
      <c r="N1" s="9" t="str">
        <f>VLOOKUP("tVersion",tblTranslation[],LangFieldID,FALSE)</f>
        <v>Version</v>
      </c>
      <c r="O1" s="10" t="str">
        <f>VLOOKUP("tLang",tblTranslation[],LangFieldID,FALSE)</f>
        <v>Language</v>
      </c>
      <c r="P1" s="63"/>
      <c r="Q1" s="63"/>
      <c r="R1" s="63"/>
      <c r="S1" s="63"/>
      <c r="T1" s="63"/>
      <c r="U1" s="63"/>
      <c r="V1" s="63"/>
      <c r="W1" s="63"/>
    </row>
    <row r="2" spans="1:23" s="4" customFormat="1" x14ac:dyDescent="0.25">
      <c r="A2" s="189"/>
      <c r="B2" s="191" t="str">
        <f>VLOOKUP("T02",tblTranslation[],LangFieldID,FALSE)&amp;": "&amp; VLOOKUP("T02",tblTranslation[],LangNameID,FALSE)</f>
        <v>ICCAT: INTERNATIONAL COMMISSION FOR THE CONSERVATION OF ATLANTIC TUNAS</v>
      </c>
      <c r="C2" s="191"/>
      <c r="D2" s="191"/>
      <c r="E2" s="191"/>
      <c r="F2" s="191"/>
      <c r="G2" s="191"/>
      <c r="H2" s="191"/>
      <c r="I2" s="191"/>
      <c r="J2" s="191"/>
      <c r="K2" s="191"/>
      <c r="L2" s="191"/>
      <c r="M2" s="191"/>
      <c r="N2" s="11" t="s">
        <v>720</v>
      </c>
      <c r="O2" s="1" t="s">
        <v>853</v>
      </c>
      <c r="P2" s="128"/>
      <c r="Q2" s="128"/>
      <c r="R2" s="128"/>
      <c r="S2" s="128"/>
      <c r="T2" s="128"/>
      <c r="U2" s="128"/>
      <c r="V2" s="128"/>
      <c r="W2" s="128"/>
    </row>
    <row r="3" spans="1:23" s="7" customFormat="1" ht="11.25" x14ac:dyDescent="0.25">
      <c r="C3" s="36"/>
      <c r="D3" s="36"/>
      <c r="E3" s="36"/>
      <c r="F3" s="36"/>
      <c r="G3" s="36"/>
      <c r="H3" s="36"/>
      <c r="I3" s="36"/>
    </row>
    <row r="4" spans="1:23" s="7" customFormat="1" ht="11.25" x14ac:dyDescent="0.25">
      <c r="A4" s="193" t="str">
        <f>VLOOKUP("H10",tblTranslation[],LangFieldID,FALSE)</f>
        <v>Flag Correspondent</v>
      </c>
      <c r="B4" s="194"/>
      <c r="C4" s="194"/>
      <c r="D4" s="194"/>
      <c r="E4" s="194"/>
      <c r="F4" s="194"/>
      <c r="G4" s="194"/>
      <c r="H4" s="194"/>
      <c r="I4" s="16" t="str">
        <f>IF(AND(B5&gt;0,B6&gt;0,B7&gt;0,G5&gt;0,G6&gt;0), "ok", "inc")</f>
        <v>inc</v>
      </c>
      <c r="J4" s="170" t="str">
        <f>VLOOKUP("H20",tblTranslation[],LangFieldID,FALSE)</f>
        <v>Secretariat use only</v>
      </c>
      <c r="K4" s="171"/>
      <c r="L4" s="171"/>
      <c r="M4" s="171"/>
      <c r="N4" s="171"/>
      <c r="O4" s="84" t="s">
        <v>544</v>
      </c>
      <c r="P4" s="36"/>
      <c r="Q4" s="36"/>
      <c r="R4" s="36"/>
      <c r="S4" s="36"/>
      <c r="T4" s="36"/>
      <c r="U4" s="36"/>
      <c r="V4" s="36"/>
      <c r="W4" s="36"/>
    </row>
    <row r="5" spans="1:23" s="7" customFormat="1" ht="11.25" x14ac:dyDescent="0.25">
      <c r="A5" s="101" t="str">
        <f>VLOOKUP("hPerson",tblTranslation[],LangFieldID,FALSE)</f>
        <v>Name</v>
      </c>
      <c r="B5" s="187"/>
      <c r="C5" s="187"/>
      <c r="D5" s="187"/>
      <c r="E5" s="21"/>
      <c r="F5" s="102" t="str">
        <f>VLOOKUP("hEmail",tblTranslation[],LangFieldID,FALSE)</f>
        <v>Email</v>
      </c>
      <c r="G5" s="196"/>
      <c r="H5" s="196"/>
      <c r="I5" s="20"/>
      <c r="J5" s="168" t="str">
        <f>VLOOKUP("hDateRep",tblTranslation[],LangFieldID,FALSE)</f>
        <v>Date reported</v>
      </c>
      <c r="K5" s="169"/>
      <c r="L5" s="195"/>
      <c r="M5" s="195"/>
      <c r="N5" s="48"/>
      <c r="O5" s="85"/>
      <c r="P5" s="36"/>
      <c r="Q5" s="36"/>
      <c r="R5" s="36"/>
      <c r="S5" s="36"/>
      <c r="T5" s="36"/>
      <c r="U5" s="36"/>
      <c r="V5" s="36"/>
      <c r="W5" s="36"/>
    </row>
    <row r="6" spans="1:23" s="7" customFormat="1" ht="11.25" x14ac:dyDescent="0.25">
      <c r="A6" s="101" t="str">
        <f>VLOOKUP("hAgency",tblTranslation[],LangFieldID,FALSE)</f>
        <v>Reporting Agency</v>
      </c>
      <c r="B6" s="187"/>
      <c r="C6" s="187"/>
      <c r="D6" s="187"/>
      <c r="E6" s="187"/>
      <c r="F6" s="102" t="str">
        <f>VLOOKUP("hPhone",tblTranslation[],LangFieldID,FALSE)</f>
        <v>Phone</v>
      </c>
      <c r="G6" s="103"/>
      <c r="H6" s="21"/>
      <c r="I6" s="20"/>
      <c r="J6" s="168" t="str">
        <f>VLOOKUP("hRef",tblTranslation[],LangFieldID,FALSE)</f>
        <v>Reference Nº</v>
      </c>
      <c r="K6" s="169"/>
      <c r="L6" s="192"/>
      <c r="M6" s="192"/>
      <c r="N6" s="37"/>
      <c r="O6" s="85"/>
      <c r="P6" s="36"/>
      <c r="Q6" s="36"/>
      <c r="R6" s="36"/>
      <c r="S6" s="36"/>
      <c r="T6" s="36"/>
      <c r="U6" s="36"/>
      <c r="V6" s="36"/>
      <c r="W6" s="36"/>
    </row>
    <row r="7" spans="1:23" s="7" customFormat="1" ht="11.25" x14ac:dyDescent="0.25">
      <c r="A7" s="101" t="str">
        <f>VLOOKUP("hAddress",tblTranslation[],LangFieldID,FALSE)</f>
        <v>Address</v>
      </c>
      <c r="B7" s="187"/>
      <c r="C7" s="187"/>
      <c r="D7" s="187"/>
      <c r="E7" s="187"/>
      <c r="F7" s="48"/>
      <c r="G7" s="48"/>
      <c r="H7" s="48"/>
      <c r="I7" s="20"/>
      <c r="J7" s="168" t="s">
        <v>782</v>
      </c>
      <c r="K7" s="169"/>
      <c r="L7" s="91"/>
      <c r="M7" s="14"/>
      <c r="N7" s="37"/>
      <c r="O7" s="86" t="s">
        <v>560</v>
      </c>
      <c r="P7" s="36"/>
      <c r="Q7" s="36"/>
      <c r="R7" s="36"/>
      <c r="S7" s="36"/>
      <c r="T7" s="36"/>
      <c r="U7" s="36"/>
      <c r="V7" s="36"/>
      <c r="W7" s="36"/>
    </row>
    <row r="8" spans="1:23" s="7" customFormat="1" ht="11.25" x14ac:dyDescent="0.25">
      <c r="A8" s="101"/>
      <c r="B8" s="48"/>
      <c r="C8" s="48"/>
      <c r="D8" s="48"/>
      <c r="E8" s="48"/>
      <c r="F8" s="48"/>
      <c r="G8" s="48"/>
      <c r="H8" s="48"/>
      <c r="I8" s="20"/>
      <c r="J8" s="176" t="str">
        <f>VLOOKUP("hFname",tblTranslation[],LangFieldID,FALSE)&amp;":"</f>
        <v>File name (proposed):</v>
      </c>
      <c r="K8" s="177"/>
      <c r="L8" s="177"/>
      <c r="M8" s="14"/>
      <c r="N8" s="37"/>
      <c r="O8" s="86"/>
      <c r="P8" s="36"/>
      <c r="Q8" s="36"/>
      <c r="R8" s="36"/>
      <c r="S8" s="36"/>
      <c r="T8" s="36"/>
      <c r="U8" s="36"/>
      <c r="V8" s="36"/>
      <c r="W8" s="36"/>
    </row>
    <row r="9" spans="1:23" s="7" customFormat="1" ht="11.25" x14ac:dyDescent="0.25">
      <c r="A9" s="8"/>
      <c r="B9" s="13"/>
      <c r="C9" s="13"/>
      <c r="D9" s="13"/>
      <c r="E9" s="13"/>
      <c r="F9" s="13"/>
      <c r="G9" s="13"/>
      <c r="H9" s="13"/>
      <c r="I9" s="22"/>
      <c r="J9" s="174" t="str">
        <f>IF(AND(I4="ok",I10="ok"),"CP01_"&amp;D11&amp;IF(AND(L5&gt;0,L6&gt;0),"#"&amp;L6&amp;".xlsx","#[suffix].xlsx"),"")</f>
        <v/>
      </c>
      <c r="K9" s="175"/>
      <c r="L9" s="175"/>
      <c r="M9" s="175"/>
      <c r="N9" s="175"/>
      <c r="O9" s="87"/>
      <c r="P9" s="36"/>
      <c r="Q9" s="36"/>
      <c r="R9" s="36"/>
      <c r="S9" s="36"/>
      <c r="T9" s="36"/>
      <c r="U9" s="36"/>
      <c r="V9" s="36"/>
      <c r="W9" s="36"/>
    </row>
    <row r="10" spans="1:23" s="7" customFormat="1" ht="11.25" x14ac:dyDescent="0.25">
      <c r="A10" s="170" t="str">
        <f>VLOOKUP("H30",tblTranslation[],LangFieldID,FALSE)</f>
        <v>Data set characteristics</v>
      </c>
      <c r="B10" s="171"/>
      <c r="C10" s="171"/>
      <c r="D10" s="171"/>
      <c r="E10" s="171"/>
      <c r="F10" s="48"/>
      <c r="G10" s="48"/>
      <c r="H10" s="48"/>
      <c r="I10" s="19" t="str">
        <f>IF(AND(B14&gt;0,D14&gt;0,B17&gt;0,B11&gt;0), "ok", "inc")</f>
        <v>inc</v>
      </c>
      <c r="J10" s="178" t="str">
        <f>VLOOKUP("hNotes",tblTranslation[],LangFieldID,FALSE)</f>
        <v>Notes</v>
      </c>
      <c r="K10" s="178"/>
      <c r="L10" s="17"/>
      <c r="M10" s="48"/>
      <c r="N10" s="48"/>
      <c r="O10" s="18"/>
    </row>
    <row r="11" spans="1:23" s="7" customFormat="1" ht="11.25" x14ac:dyDescent="0.25">
      <c r="A11" s="43" t="str">
        <f>VLOOKUP("hFlagRep",tblTranslation[],LangFieldID,FALSE)</f>
        <v>Reporting Flag</v>
      </c>
      <c r="B11" s="180"/>
      <c r="C11" s="180"/>
      <c r="D11" s="48" t="str">
        <f>IF(B11&gt;0,VLOOKUP(B11,Codes!A3:B160,2,FALSE),"")</f>
        <v/>
      </c>
      <c r="E11" s="169"/>
      <c r="F11" s="169"/>
      <c r="G11" s="48"/>
      <c r="H11" s="48"/>
      <c r="I11" s="17"/>
      <c r="J11" s="172"/>
      <c r="K11" s="172"/>
      <c r="L11" s="172"/>
      <c r="M11" s="172"/>
      <c r="N11" s="172"/>
      <c r="O11" s="173"/>
      <c r="P11" s="129"/>
      <c r="Q11" s="129"/>
      <c r="R11" s="129"/>
      <c r="S11" s="129"/>
      <c r="T11" s="129"/>
      <c r="U11" s="129"/>
      <c r="V11" s="129"/>
      <c r="W11" s="129"/>
    </row>
    <row r="12" spans="1:23" s="7" customFormat="1" ht="11.25" x14ac:dyDescent="0.25">
      <c r="A12" s="48"/>
      <c r="B12" s="48"/>
      <c r="C12" s="48"/>
      <c r="D12" s="48"/>
      <c r="E12" s="48"/>
      <c r="F12" s="48"/>
      <c r="G12" s="48"/>
      <c r="H12" s="48"/>
      <c r="I12" s="48"/>
      <c r="J12" s="172"/>
      <c r="K12" s="172"/>
      <c r="L12" s="172"/>
      <c r="M12" s="172"/>
      <c r="N12" s="172"/>
      <c r="O12" s="173"/>
      <c r="P12" s="129"/>
      <c r="Q12" s="129"/>
      <c r="R12" s="129"/>
      <c r="S12" s="129"/>
      <c r="T12" s="129"/>
      <c r="U12" s="129"/>
      <c r="V12" s="129"/>
      <c r="W12" s="129"/>
    </row>
    <row r="13" spans="1:23" s="7" customFormat="1" ht="11.25" x14ac:dyDescent="0.2">
      <c r="A13" s="49" t="str">
        <f>VLOOKUP("hPeriod",tblTranslation[],LangFieldID,FALSE)</f>
        <v>Time period of reporting</v>
      </c>
      <c r="B13" s="50"/>
      <c r="C13" s="48"/>
      <c r="D13" s="48"/>
      <c r="E13" s="48"/>
      <c r="F13" s="48"/>
      <c r="G13" s="48"/>
      <c r="H13" s="48"/>
      <c r="I13" s="17"/>
      <c r="J13" s="172"/>
      <c r="K13" s="172"/>
      <c r="L13" s="172"/>
      <c r="M13" s="172"/>
      <c r="N13" s="172"/>
      <c r="O13" s="173"/>
      <c r="P13" s="129"/>
      <c r="Q13" s="129"/>
      <c r="R13" s="129"/>
      <c r="S13" s="129"/>
      <c r="T13" s="129"/>
      <c r="U13" s="129"/>
      <c r="V13" s="129"/>
      <c r="W13" s="129"/>
    </row>
    <row r="14" spans="1:23" s="7" customFormat="1" ht="11.25" x14ac:dyDescent="0.25">
      <c r="A14" s="101" t="str">
        <f>VLOOKUP("hPeriodFrom",tblTranslation[],LangFieldID,FALSE)</f>
        <v>From</v>
      </c>
      <c r="B14" s="83"/>
      <c r="C14" s="20" t="str">
        <f>VLOOKUP("hPeriodTo",tblTranslation[],LangFieldID,FALSE)</f>
        <v>to</v>
      </c>
      <c r="D14" s="83"/>
      <c r="E14" s="48"/>
      <c r="F14" s="48"/>
      <c r="G14" s="48"/>
      <c r="H14" s="48"/>
      <c r="I14" s="17"/>
      <c r="J14" s="172"/>
      <c r="K14" s="172"/>
      <c r="L14" s="172"/>
      <c r="M14" s="172"/>
      <c r="N14" s="172"/>
      <c r="O14" s="173"/>
      <c r="P14" s="129"/>
      <c r="Q14" s="129"/>
      <c r="R14" s="129"/>
      <c r="S14" s="129"/>
      <c r="T14" s="129"/>
      <c r="U14" s="129"/>
      <c r="V14" s="129"/>
      <c r="W14" s="129"/>
    </row>
    <row r="15" spans="1:23" s="7" customFormat="1" ht="11.25" x14ac:dyDescent="0.25">
      <c r="A15" s="43"/>
      <c r="B15" s="48"/>
      <c r="C15" s="48"/>
      <c r="D15" s="48"/>
      <c r="E15" s="48"/>
      <c r="F15" s="48"/>
      <c r="G15" s="48"/>
      <c r="H15" s="48"/>
      <c r="I15" s="17"/>
      <c r="J15" s="172"/>
      <c r="K15" s="172"/>
      <c r="L15" s="172"/>
      <c r="M15" s="172"/>
      <c r="N15" s="172"/>
      <c r="O15" s="173"/>
      <c r="P15" s="129"/>
      <c r="Q15" s="129"/>
      <c r="R15" s="129"/>
      <c r="S15" s="129"/>
      <c r="T15" s="129"/>
      <c r="U15" s="129"/>
      <c r="V15" s="129"/>
      <c r="W15" s="129"/>
    </row>
    <row r="16" spans="1:23" s="7" customFormat="1" ht="11.25" x14ac:dyDescent="0.2">
      <c r="A16" s="49" t="str">
        <f>VLOOKUP("hReportingY",tblTranslation[],LangFieldID,FALSE)</f>
        <v>Year of reporting</v>
      </c>
      <c r="B16" s="48"/>
      <c r="C16" s="48"/>
      <c r="D16" s="48"/>
      <c r="E16" s="48"/>
      <c r="F16" s="48"/>
      <c r="G16" s="48"/>
      <c r="H16" s="48"/>
      <c r="I16" s="17"/>
      <c r="J16" s="172"/>
      <c r="K16" s="172"/>
      <c r="L16" s="172"/>
      <c r="M16" s="172"/>
      <c r="N16" s="172"/>
      <c r="O16" s="173"/>
      <c r="P16" s="129"/>
      <c r="Q16" s="129"/>
      <c r="R16" s="129"/>
      <c r="S16" s="129"/>
      <c r="T16" s="129"/>
      <c r="U16" s="129"/>
      <c r="V16" s="129"/>
      <c r="W16" s="129"/>
    </row>
    <row r="17" spans="1:23" s="7" customFormat="1" ht="11.25" x14ac:dyDescent="0.25">
      <c r="A17" s="101" t="str">
        <f>VLOOKUP("hYear",tblTranslation[],LangFieldID,FALSE)</f>
        <v>Year</v>
      </c>
      <c r="B17" s="88"/>
      <c r="C17" s="48"/>
      <c r="D17" s="48"/>
      <c r="E17" s="48"/>
      <c r="F17" s="48"/>
      <c r="G17" s="48"/>
      <c r="H17" s="48"/>
      <c r="I17" s="17"/>
      <c r="J17" s="172"/>
      <c r="K17" s="172"/>
      <c r="L17" s="172"/>
      <c r="M17" s="172"/>
      <c r="N17" s="172"/>
      <c r="O17" s="173"/>
      <c r="P17" s="129"/>
      <c r="Q17" s="129"/>
      <c r="R17" s="129"/>
      <c r="S17" s="129"/>
      <c r="T17" s="129"/>
      <c r="U17" s="129"/>
      <c r="V17" s="129"/>
      <c r="W17" s="129"/>
    </row>
    <row r="18" spans="1:23" s="7" customFormat="1" ht="11.25" x14ac:dyDescent="0.25">
      <c r="A18" s="23"/>
      <c r="B18" s="13"/>
      <c r="C18" s="13"/>
      <c r="D18" s="13"/>
      <c r="E18" s="13"/>
      <c r="F18" s="13"/>
      <c r="G18" s="13"/>
      <c r="H18" s="13"/>
      <c r="I18" s="13"/>
      <c r="J18" s="13"/>
      <c r="K18" s="13"/>
      <c r="L18" s="13"/>
      <c r="M18" s="13"/>
      <c r="N18" s="13"/>
      <c r="O18" s="12"/>
    </row>
    <row r="19" spans="1:23" s="7" customFormat="1" ht="12.75" x14ac:dyDescent="0.25">
      <c r="A19" s="179" t="str">
        <f>VLOOKUP("T03",tblTranslation[],LangFieldID,FALSE) &amp;": "&amp; VLOOKUP("T03",tblTranslation[],LangNameID,FALSE)</f>
        <v>CP57: Random Controls in farms details</v>
      </c>
      <c r="B19" s="179"/>
      <c r="C19" s="179"/>
      <c r="D19" s="179"/>
      <c r="E19" s="179"/>
    </row>
    <row r="20" spans="1:23" s="7" customFormat="1" ht="11.25" x14ac:dyDescent="0.25">
      <c r="A20" s="181" t="str">
        <f>VLOOKUP("D10",tblTranslation[],LangFieldID,FALSE)</f>
        <v>Farm information</v>
      </c>
      <c r="B20" s="182"/>
      <c r="C20" s="183"/>
      <c r="D20" s="184" t="str">
        <f>VLOOKUP("D20",tblTranslation[],LangFieldID,FALSE)</f>
        <v>Caging Event information</v>
      </c>
      <c r="E20" s="185"/>
      <c r="F20" s="185"/>
      <c r="G20" s="185"/>
      <c r="H20" s="186"/>
      <c r="I20" s="90" t="str">
        <f>VLOOKUP("D30",tblTranslation[],LangFieldID,FALSE)</f>
        <v>Actions</v>
      </c>
    </row>
    <row r="21" spans="1:23" s="26" customFormat="1" ht="33.75" x14ac:dyDescent="0.25">
      <c r="A21" s="89" t="str">
        <f>VLOOKUP(A$23,tblTranslation[],LangFieldID,FALSE)</f>
        <v>ICCAT serial number</v>
      </c>
      <c r="B21" s="89" t="str">
        <f>VLOOKUP(B$23,tblTranslation[],LangFieldID,FALSE)</f>
        <v>FFB name (Latin)</v>
      </c>
      <c r="C21" s="89" t="str">
        <f>VLOOKUP(C$23,tblTranslation[],LangFieldID,FALSE)</f>
        <v>Total No. cages</v>
      </c>
      <c r="D21" s="92" t="str">
        <f>VLOOKUP(D$23,tblTranslation[],LangFieldID,FALSE)</f>
        <v>Date of the control</v>
      </c>
      <c r="E21" s="92" t="str">
        <f>VLOOKUP(E$23,tblTranslation[],LangFieldID,FALSE)</f>
        <v>Cage No.</v>
      </c>
      <c r="F21" s="92" t="str">
        <f>VLOOKUP(F$23,tblTranslation[],LangFieldID,FALSE)</f>
        <v>eBCD(s) concerned</v>
      </c>
      <c r="G21" s="92" t="str">
        <f>VLOOKUP(G$23,tblTranslation[],LangFieldID,FALSE)</f>
        <v>No. expected individuals</v>
      </c>
      <c r="H21" s="92" t="str">
        <f>VLOOKUP(H$23,tblTranslation[],LangFieldID,FALSE)</f>
        <v>No. verified individuals</v>
      </c>
      <c r="I21" s="93" t="str">
        <f>VLOOKUP(I$23,tblTranslation[],LangFieldID,FALSE)</f>
        <v>Follow up/Actions taken</v>
      </c>
    </row>
    <row r="22" spans="1:23" s="51" customFormat="1" ht="11.25" x14ac:dyDescent="0.25">
      <c r="A22" s="82" t="str">
        <f>REPT("+",22)</f>
        <v>++++++++++++++++++++++</v>
      </c>
      <c r="B22" s="82" t="str">
        <f>REPT("+",25)</f>
        <v>+++++++++++++++++++++++++</v>
      </c>
      <c r="C22" s="82" t="str">
        <f>REPT("+",10)</f>
        <v>++++++++++</v>
      </c>
      <c r="D22" s="82" t="str">
        <f t="shared" ref="D22" si="0">REPT("+",25)</f>
        <v>+++++++++++++++++++++++++</v>
      </c>
      <c r="E22" s="82" t="str">
        <f>REPT("+",10)</f>
        <v>++++++++++</v>
      </c>
      <c r="F22" s="82" t="str">
        <f>REPT("+",40)</f>
        <v>++++++++++++++++++++++++++++++++++++++++</v>
      </c>
      <c r="G22" s="82" t="str">
        <f>REPT("+",12)</f>
        <v>++++++++++++</v>
      </c>
      <c r="H22" s="82" t="str">
        <f>REPT("+",12)</f>
        <v>++++++++++++</v>
      </c>
      <c r="I22" s="82" t="str">
        <f>REPT("+",40)</f>
        <v>++++++++++++++++++++++++++++++++++++++++</v>
      </c>
    </row>
    <row r="23" spans="1:23" s="6" customFormat="1" thickBot="1" x14ac:dyDescent="0.3">
      <c r="A23" s="130" t="s">
        <v>378</v>
      </c>
      <c r="B23" s="131" t="s">
        <v>757</v>
      </c>
      <c r="C23" s="131" t="s">
        <v>762</v>
      </c>
      <c r="D23" s="132" t="s">
        <v>768</v>
      </c>
      <c r="E23" s="132" t="s">
        <v>769</v>
      </c>
      <c r="F23" s="132" t="s">
        <v>770</v>
      </c>
      <c r="G23" s="132" t="s">
        <v>784</v>
      </c>
      <c r="H23" s="132" t="s">
        <v>771</v>
      </c>
      <c r="I23" s="133" t="s">
        <v>772</v>
      </c>
    </row>
    <row r="24" spans="1:23" s="24" customFormat="1" ht="11.25" x14ac:dyDescent="0.25">
      <c r="A24" s="134"/>
      <c r="B24" s="135"/>
      <c r="C24" s="136"/>
      <c r="D24" s="137"/>
      <c r="E24" s="135"/>
      <c r="F24" s="135"/>
      <c r="G24" s="136"/>
      <c r="H24" s="136"/>
      <c r="I24" s="135"/>
    </row>
    <row r="25" spans="1:23" s="24" customFormat="1" ht="11.25" x14ac:dyDescent="0.25">
      <c r="A25" s="138"/>
      <c r="B25" s="139"/>
      <c r="C25" s="140"/>
      <c r="D25" s="141"/>
      <c r="E25" s="139"/>
      <c r="F25" s="139"/>
      <c r="G25" s="140"/>
      <c r="H25" s="140"/>
      <c r="I25" s="139"/>
    </row>
    <row r="26" spans="1:23" s="24" customFormat="1" ht="11.25" x14ac:dyDescent="0.25">
      <c r="A26" s="142"/>
      <c r="B26" s="143"/>
      <c r="C26" s="144"/>
      <c r="D26" s="145"/>
      <c r="E26" s="143"/>
      <c r="F26" s="143"/>
      <c r="G26" s="144"/>
      <c r="H26" s="144"/>
      <c r="I26" s="143"/>
    </row>
    <row r="27" spans="1:23" s="24" customFormat="1" ht="11.25" x14ac:dyDescent="0.25">
      <c r="A27" s="138"/>
      <c r="B27" s="139"/>
      <c r="C27" s="140"/>
      <c r="D27" s="141"/>
      <c r="E27" s="139"/>
      <c r="F27" s="139"/>
      <c r="G27" s="140"/>
      <c r="H27" s="140"/>
      <c r="I27" s="139"/>
    </row>
    <row r="28" spans="1:23" s="24" customFormat="1" ht="11.25" x14ac:dyDescent="0.25">
      <c r="A28" s="142"/>
      <c r="B28" s="143"/>
      <c r="C28" s="144"/>
      <c r="D28" s="145"/>
      <c r="E28" s="143"/>
      <c r="F28" s="143"/>
      <c r="G28" s="144"/>
      <c r="H28" s="144"/>
      <c r="I28" s="143"/>
    </row>
    <row r="29" spans="1:23" s="24" customFormat="1" ht="11.25" x14ac:dyDescent="0.25">
      <c r="A29" s="138"/>
      <c r="B29" s="139"/>
      <c r="C29" s="140"/>
      <c r="D29" s="141"/>
      <c r="E29" s="139"/>
      <c r="F29" s="139"/>
      <c r="G29" s="140"/>
      <c r="H29" s="140"/>
      <c r="I29" s="139"/>
    </row>
    <row r="30" spans="1:23" s="24" customFormat="1" ht="11.25" x14ac:dyDescent="0.25">
      <c r="A30" s="142"/>
      <c r="B30" s="143"/>
      <c r="C30" s="144"/>
      <c r="D30" s="145"/>
      <c r="E30" s="143"/>
      <c r="F30" s="143"/>
      <c r="G30" s="144"/>
      <c r="H30" s="144"/>
      <c r="I30" s="143"/>
    </row>
    <row r="31" spans="1:23" s="24" customFormat="1" ht="11.25" x14ac:dyDescent="0.25">
      <c r="A31" s="138"/>
      <c r="B31" s="139"/>
      <c r="C31" s="140"/>
      <c r="D31" s="141"/>
      <c r="E31" s="139"/>
      <c r="F31" s="139"/>
      <c r="G31" s="140"/>
      <c r="H31" s="140"/>
      <c r="I31" s="139"/>
    </row>
    <row r="32" spans="1:23" s="24" customFormat="1" ht="11.25" x14ac:dyDescent="0.25">
      <c r="A32" s="142"/>
      <c r="B32" s="143"/>
      <c r="C32" s="144"/>
      <c r="D32" s="145"/>
      <c r="E32" s="143"/>
      <c r="F32" s="143"/>
      <c r="G32" s="144"/>
      <c r="H32" s="144"/>
      <c r="I32" s="143"/>
    </row>
    <row r="33" spans="1:9" s="25" customFormat="1" ht="11.25" x14ac:dyDescent="0.25">
      <c r="A33" s="138"/>
      <c r="B33" s="139"/>
      <c r="C33" s="140"/>
      <c r="D33" s="141"/>
      <c r="E33" s="139"/>
      <c r="F33" s="139"/>
      <c r="G33" s="140"/>
      <c r="H33" s="140"/>
      <c r="I33" s="139"/>
    </row>
    <row r="34" spans="1:9" s="25" customFormat="1" ht="11.25" x14ac:dyDescent="0.25">
      <c r="A34" s="142"/>
      <c r="B34" s="143"/>
      <c r="C34" s="144"/>
      <c r="D34" s="145"/>
      <c r="E34" s="143"/>
      <c r="F34" s="143"/>
      <c r="G34" s="144"/>
      <c r="H34" s="144"/>
      <c r="I34" s="143"/>
    </row>
    <row r="35" spans="1:9" s="25" customFormat="1" ht="11.25" x14ac:dyDescent="0.25">
      <c r="A35" s="138"/>
      <c r="B35" s="139"/>
      <c r="C35" s="140"/>
      <c r="D35" s="141"/>
      <c r="E35" s="139"/>
      <c r="F35" s="139"/>
      <c r="G35" s="140"/>
      <c r="H35" s="140"/>
      <c r="I35" s="139"/>
    </row>
    <row r="36" spans="1:9" s="25" customFormat="1" ht="11.25" x14ac:dyDescent="0.25">
      <c r="A36" s="142"/>
      <c r="B36" s="143"/>
      <c r="C36" s="144"/>
      <c r="D36" s="145"/>
      <c r="E36" s="143"/>
      <c r="F36" s="143"/>
      <c r="G36" s="144"/>
      <c r="H36" s="144"/>
      <c r="I36" s="143"/>
    </row>
    <row r="37" spans="1:9" s="25" customFormat="1" ht="11.25" x14ac:dyDescent="0.25">
      <c r="A37" s="138"/>
      <c r="B37" s="139"/>
      <c r="C37" s="140"/>
      <c r="D37" s="141"/>
      <c r="E37" s="139"/>
      <c r="F37" s="139"/>
      <c r="G37" s="140"/>
      <c r="H37" s="140"/>
      <c r="I37" s="139"/>
    </row>
    <row r="38" spans="1:9" s="25" customFormat="1" ht="11.25" x14ac:dyDescent="0.25">
      <c r="A38" s="142"/>
      <c r="B38" s="143"/>
      <c r="C38" s="144"/>
      <c r="D38" s="145"/>
      <c r="E38" s="143"/>
      <c r="F38" s="143"/>
      <c r="G38" s="144"/>
      <c r="H38" s="144"/>
      <c r="I38" s="143"/>
    </row>
    <row r="39" spans="1:9" s="25" customFormat="1" ht="11.25" x14ac:dyDescent="0.25">
      <c r="A39" s="138"/>
      <c r="B39" s="139"/>
      <c r="C39" s="140"/>
      <c r="D39" s="141"/>
      <c r="E39" s="139"/>
      <c r="F39" s="139"/>
      <c r="G39" s="140"/>
      <c r="H39" s="140"/>
      <c r="I39" s="139"/>
    </row>
    <row r="40" spans="1:9" s="25" customFormat="1" ht="11.25" x14ac:dyDescent="0.25">
      <c r="A40" s="142"/>
      <c r="B40" s="143"/>
      <c r="C40" s="144"/>
      <c r="D40" s="145"/>
      <c r="E40" s="143"/>
      <c r="F40" s="143"/>
      <c r="G40" s="144"/>
      <c r="H40" s="144"/>
      <c r="I40" s="143"/>
    </row>
    <row r="41" spans="1:9" s="5" customFormat="1" ht="11.25" x14ac:dyDescent="0.2">
      <c r="A41" s="146"/>
      <c r="B41" s="147"/>
      <c r="C41" s="148"/>
      <c r="D41" s="149"/>
      <c r="E41" s="139"/>
      <c r="F41" s="139"/>
      <c r="G41" s="150"/>
      <c r="H41" s="150"/>
      <c r="I41" s="151"/>
    </row>
    <row r="42" spans="1:9" s="5" customFormat="1" ht="11.25" x14ac:dyDescent="0.2">
      <c r="A42" s="152"/>
      <c r="B42" s="153"/>
      <c r="C42" s="154"/>
      <c r="D42" s="155"/>
      <c r="E42" s="143"/>
      <c r="F42" s="143"/>
      <c r="G42" s="156"/>
      <c r="H42" s="156"/>
      <c r="I42" s="157"/>
    </row>
    <row r="43" spans="1:9" s="25" customFormat="1" ht="11.25" x14ac:dyDescent="0.25">
      <c r="A43" s="138"/>
      <c r="B43" s="139"/>
      <c r="C43" s="140"/>
      <c r="D43" s="141"/>
      <c r="E43" s="139"/>
      <c r="F43" s="139"/>
      <c r="G43" s="140"/>
      <c r="H43" s="140"/>
      <c r="I43" s="139"/>
    </row>
    <row r="44" spans="1:9" s="25" customFormat="1" ht="11.25" x14ac:dyDescent="0.25">
      <c r="A44" s="142"/>
      <c r="B44" s="143"/>
      <c r="C44" s="144"/>
      <c r="D44" s="145"/>
      <c r="E44" s="143"/>
      <c r="F44" s="143"/>
      <c r="G44" s="144"/>
      <c r="H44" s="144"/>
      <c r="I44" s="143"/>
    </row>
    <row r="45" spans="1:9" s="25" customFormat="1" ht="11.25" x14ac:dyDescent="0.25">
      <c r="A45" s="138"/>
      <c r="B45" s="139"/>
      <c r="C45" s="140"/>
      <c r="D45" s="141"/>
      <c r="E45" s="139"/>
      <c r="F45" s="139"/>
      <c r="G45" s="140"/>
      <c r="H45" s="140"/>
      <c r="I45" s="139"/>
    </row>
    <row r="46" spans="1:9" s="25" customFormat="1" ht="11.25" x14ac:dyDescent="0.25">
      <c r="A46" s="142"/>
      <c r="B46" s="143"/>
      <c r="C46" s="144"/>
      <c r="D46" s="145"/>
      <c r="E46" s="143"/>
      <c r="F46" s="143"/>
      <c r="G46" s="144"/>
      <c r="H46" s="144"/>
      <c r="I46" s="143"/>
    </row>
    <row r="47" spans="1:9" s="25" customFormat="1" ht="11.25" x14ac:dyDescent="0.25">
      <c r="A47" s="138"/>
      <c r="B47" s="139"/>
      <c r="C47" s="140"/>
      <c r="D47" s="141"/>
      <c r="E47" s="139"/>
      <c r="F47" s="139"/>
      <c r="G47" s="140"/>
      <c r="H47" s="140"/>
      <c r="I47" s="139"/>
    </row>
    <row r="48" spans="1:9" s="25" customFormat="1" ht="11.25" x14ac:dyDescent="0.25">
      <c r="A48" s="142"/>
      <c r="B48" s="143"/>
      <c r="C48" s="144"/>
      <c r="D48" s="145"/>
      <c r="E48" s="143"/>
      <c r="F48" s="143"/>
      <c r="G48" s="144"/>
      <c r="H48" s="144"/>
      <c r="I48" s="143"/>
    </row>
    <row r="49" spans="1:29" s="25" customFormat="1" ht="11.25" x14ac:dyDescent="0.25">
      <c r="A49" s="138"/>
      <c r="B49" s="139"/>
      <c r="C49" s="140"/>
      <c r="D49" s="141"/>
      <c r="E49" s="139"/>
      <c r="F49" s="139"/>
      <c r="G49" s="140"/>
      <c r="H49" s="140"/>
      <c r="I49" s="139"/>
    </row>
    <row r="50" spans="1:29" s="25" customFormat="1" ht="11.25" x14ac:dyDescent="0.25">
      <c r="A50" s="142"/>
      <c r="B50" s="143"/>
      <c r="C50" s="144"/>
      <c r="D50" s="145"/>
      <c r="E50" s="143"/>
      <c r="F50" s="143"/>
      <c r="G50" s="144"/>
      <c r="H50" s="144"/>
      <c r="I50" s="143"/>
    </row>
    <row r="51" spans="1:29" s="25" customFormat="1" ht="11.25" x14ac:dyDescent="0.25">
      <c r="Y51" s="24"/>
      <c r="Z51" s="24"/>
      <c r="AA51" s="24"/>
      <c r="AB51" s="24"/>
      <c r="AC51" s="24"/>
    </row>
  </sheetData>
  <sheetProtection algorithmName="SHA-512" hashValue="TgpHkzI8HTT+aQ2ZDhnktSkbKBjGGQ78TobljMwJE6lb6Kw7qFBC6YU5E7eLtCN3dNaWlnyxrKv4qpQXRc7z/w==" saltValue="FFAqwhmwy0HOhtxInACq5Q==" spinCount="100000" sheet="1" formatCells="0" formatRows="0" insertRows="0" deleteRows="0" autoFilter="0"/>
  <dataConsolidate/>
  <mergeCells count="24">
    <mergeCell ref="A1:A2"/>
    <mergeCell ref="B1:M1"/>
    <mergeCell ref="B2:M2"/>
    <mergeCell ref="B6:E6"/>
    <mergeCell ref="J6:K6"/>
    <mergeCell ref="L6:M6"/>
    <mergeCell ref="A4:H4"/>
    <mergeCell ref="J4:N4"/>
    <mergeCell ref="B5:D5"/>
    <mergeCell ref="L5:M5"/>
    <mergeCell ref="G5:H5"/>
    <mergeCell ref="J5:K5"/>
    <mergeCell ref="A19:E19"/>
    <mergeCell ref="B11:C11"/>
    <mergeCell ref="A20:C20"/>
    <mergeCell ref="D20:H20"/>
    <mergeCell ref="B7:E7"/>
    <mergeCell ref="J7:K7"/>
    <mergeCell ref="A10:E10"/>
    <mergeCell ref="J11:O17"/>
    <mergeCell ref="J9:N9"/>
    <mergeCell ref="E11:F11"/>
    <mergeCell ref="J8:L8"/>
    <mergeCell ref="J10:K10"/>
  </mergeCells>
  <dataValidations count="9">
    <dataValidation type="list" allowBlank="1" showInputMessage="1" showErrorMessage="1" sqref="O2:W2" xr:uid="{00000000-0002-0000-0000-000000000000}">
      <formula1>"ENG,FRA,ESP"</formula1>
    </dataValidation>
    <dataValidation type="list" allowBlank="1" showInputMessage="1" showErrorMessage="1" sqref="B11" xr:uid="{00000000-0002-0000-0000-000001000000}">
      <formula1>FlagName</formula1>
    </dataValidation>
    <dataValidation type="whole" operator="greaterThan" allowBlank="1" showInputMessage="1" showErrorMessage="1" sqref="G24:H50" xr:uid="{00000000-0002-0000-0000-000004000000}">
      <formula1>1</formula1>
    </dataValidation>
    <dataValidation type="date" operator="lessThanOrEqual" allowBlank="1" showInputMessage="1" showErrorMessage="1" sqref="D24:D50" xr:uid="{00000000-0002-0000-0000-000007000000}">
      <formula1>D14</formula1>
    </dataValidation>
    <dataValidation type="textLength" allowBlank="1" showInputMessage="1" showErrorMessage="1" sqref="A24:A50" xr:uid="{00000000-0002-0000-0000-000012000000}">
      <formula1>13</formula1>
      <formula2>13</formula2>
    </dataValidation>
    <dataValidation type="date" allowBlank="1" showErrorMessage="1" errorTitle="Invalid Date To" error="Date outside range [Date From, Current]" sqref="D14" xr:uid="{830C8312-D931-4103-9055-A08ADA0B9EA5}">
      <formula1>B14</formula1>
      <formula2>NOW()</formula2>
    </dataValidation>
    <dataValidation type="whole" operator="lessThanOrEqual" allowBlank="1" showErrorMessage="1" errorTitle="Invalid Year" error="Year outside range [&gt;Current]" sqref="B17" xr:uid="{E3E6B2E5-C8B9-4B7D-94D5-653577057095}">
      <formula1>YEAR(NOW())</formula1>
    </dataValidation>
    <dataValidation type="date" operator="lessThanOrEqual" allowBlank="1" showErrorMessage="1" errorTitle="Invalid Date From" error="Date outside range [&gt;Current]" sqref="B14" xr:uid="{2AC41DC7-3081-4C9C-9D9A-D4B9E7A3D914}">
      <formula1>NOW()</formula1>
    </dataValidation>
    <dataValidation type="whole" operator="greaterThanOrEqual" allowBlank="1" showInputMessage="1" showErrorMessage="1" sqref="C24:C50" xr:uid="{E9471940-FBD1-4D44-9E8A-676FB0CA4837}">
      <formula1>1</formula1>
    </dataValidation>
  </dataValidations>
  <hyperlinks>
    <hyperlink ref="A11" location="FlagName" display="FlagName" xr:uid="{6135132A-141D-4F9A-B9AD-AE9BCDBE5EEA}"/>
  </hyperlinks>
  <pageMargins left="0.19685039370078741" right="0.19685039370078741" top="0.74803149606299213" bottom="0.74803149606299213" header="0.31496062992125984" footer="0.31496062992125984"/>
  <pageSetup paperSize="9" scale="90" fitToWidth="2" orientation="landscape" r:id="rId1"/>
  <ignoredErrors>
    <ignoredError sqref="C22:E22" formula="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175"/>
  <sheetViews>
    <sheetView topLeftCell="A70" zoomScale="90" zoomScaleNormal="90" workbookViewId="0">
      <selection activeCell="M102" sqref="M102"/>
    </sheetView>
  </sheetViews>
  <sheetFormatPr defaultColWidth="7.28515625" defaultRowHeight="12" x14ac:dyDescent="0.2"/>
  <cols>
    <col min="1" max="1" width="23" style="15" bestFit="1" customWidth="1"/>
    <col min="2" max="2" width="7.7109375" style="15" bestFit="1" customWidth="1"/>
    <col min="3" max="3" width="6.140625" style="15" bestFit="1" customWidth="1"/>
    <col min="4" max="4" width="9.5703125" style="15" bestFit="1" customWidth="1"/>
    <col min="5" max="5" width="4" style="15" customWidth="1"/>
    <col min="6" max="16384" width="7.28515625" style="15"/>
  </cols>
  <sheetData>
    <row r="1" spans="1:7" x14ac:dyDescent="0.2">
      <c r="A1" s="197" t="s">
        <v>561</v>
      </c>
      <c r="B1" s="197"/>
      <c r="C1" s="197"/>
      <c r="D1" s="197"/>
      <c r="F1" s="229" t="s">
        <v>854</v>
      </c>
      <c r="G1" s="229"/>
    </row>
    <row r="2" spans="1:7" x14ac:dyDescent="0.2">
      <c r="A2" s="59" t="s">
        <v>14</v>
      </c>
      <c r="B2" s="60" t="s">
        <v>562</v>
      </c>
      <c r="C2" s="60" t="s">
        <v>386</v>
      </c>
      <c r="D2" s="61" t="s">
        <v>15</v>
      </c>
      <c r="F2" s="59" t="s">
        <v>386</v>
      </c>
      <c r="G2" s="61" t="s">
        <v>426</v>
      </c>
    </row>
    <row r="3" spans="1:7" x14ac:dyDescent="0.2">
      <c r="A3" s="105" t="s">
        <v>154</v>
      </c>
      <c r="B3" s="106" t="s">
        <v>153</v>
      </c>
      <c r="C3" s="107" t="s">
        <v>387</v>
      </c>
      <c r="D3" s="108" t="s">
        <v>155</v>
      </c>
      <c r="F3" s="109" t="s">
        <v>387</v>
      </c>
      <c r="G3" s="111" t="s">
        <v>855</v>
      </c>
    </row>
    <row r="4" spans="1:7" x14ac:dyDescent="0.2">
      <c r="A4" s="109" t="s">
        <v>115</v>
      </c>
      <c r="B4" s="15" t="s">
        <v>114</v>
      </c>
      <c r="C4" s="110" t="s">
        <v>387</v>
      </c>
      <c r="D4" s="111" t="s">
        <v>116</v>
      </c>
      <c r="F4" s="109" t="s">
        <v>388</v>
      </c>
      <c r="G4" s="111" t="s">
        <v>856</v>
      </c>
    </row>
    <row r="5" spans="1:7" x14ac:dyDescent="0.2">
      <c r="A5" s="109" t="s">
        <v>42</v>
      </c>
      <c r="B5" s="15" t="s">
        <v>41</v>
      </c>
      <c r="C5" s="110" t="s">
        <v>387</v>
      </c>
      <c r="D5" s="111" t="s">
        <v>43</v>
      </c>
      <c r="F5" s="122" t="s">
        <v>389</v>
      </c>
      <c r="G5" s="121" t="s">
        <v>857</v>
      </c>
    </row>
    <row r="6" spans="1:7" x14ac:dyDescent="0.2">
      <c r="A6" s="109" t="s">
        <v>109</v>
      </c>
      <c r="B6" s="15" t="s">
        <v>108</v>
      </c>
      <c r="C6" s="110" t="s">
        <v>387</v>
      </c>
      <c r="D6" s="111" t="s">
        <v>110</v>
      </c>
    </row>
    <row r="7" spans="1:7" x14ac:dyDescent="0.2">
      <c r="A7" s="109" t="s">
        <v>144</v>
      </c>
      <c r="B7" s="15" t="s">
        <v>143</v>
      </c>
      <c r="C7" s="110" t="s">
        <v>387</v>
      </c>
      <c r="D7" s="111" t="s">
        <v>145</v>
      </c>
    </row>
    <row r="8" spans="1:7" x14ac:dyDescent="0.2">
      <c r="A8" s="109" t="s">
        <v>32</v>
      </c>
      <c r="B8" s="15" t="s">
        <v>31</v>
      </c>
      <c r="C8" s="110" t="s">
        <v>387</v>
      </c>
      <c r="D8" s="111" t="s">
        <v>33</v>
      </c>
    </row>
    <row r="9" spans="1:7" x14ac:dyDescent="0.2">
      <c r="A9" s="109" t="s">
        <v>28</v>
      </c>
      <c r="B9" s="15" t="s">
        <v>27</v>
      </c>
      <c r="C9" s="110" t="s">
        <v>387</v>
      </c>
      <c r="D9" s="111" t="s">
        <v>29</v>
      </c>
    </row>
    <row r="10" spans="1:7" x14ac:dyDescent="0.2">
      <c r="A10" s="109" t="s">
        <v>51</v>
      </c>
      <c r="B10" s="15" t="s">
        <v>50</v>
      </c>
      <c r="C10" s="110" t="s">
        <v>387</v>
      </c>
      <c r="D10" s="111" t="s">
        <v>52</v>
      </c>
    </row>
    <row r="11" spans="1:7" x14ac:dyDescent="0.2">
      <c r="A11" s="109" t="s">
        <v>390</v>
      </c>
      <c r="B11" s="15" t="s">
        <v>73</v>
      </c>
      <c r="C11" s="110" t="s">
        <v>387</v>
      </c>
      <c r="D11" s="111" t="s">
        <v>74</v>
      </c>
    </row>
    <row r="12" spans="1:7" x14ac:dyDescent="0.2">
      <c r="A12" s="112" t="s">
        <v>164</v>
      </c>
      <c r="B12" s="113" t="s">
        <v>402</v>
      </c>
      <c r="C12" s="110" t="s">
        <v>387</v>
      </c>
      <c r="D12" s="111" t="s">
        <v>403</v>
      </c>
    </row>
    <row r="13" spans="1:7" x14ac:dyDescent="0.2">
      <c r="A13" s="112" t="s">
        <v>427</v>
      </c>
      <c r="B13" s="113" t="s">
        <v>39</v>
      </c>
      <c r="C13" s="110" t="s">
        <v>387</v>
      </c>
      <c r="D13" s="111" t="s">
        <v>40</v>
      </c>
    </row>
    <row r="14" spans="1:7" x14ac:dyDescent="0.2">
      <c r="A14" s="112" t="s">
        <v>634</v>
      </c>
      <c r="B14" s="113" t="s">
        <v>635</v>
      </c>
      <c r="C14" s="110" t="s">
        <v>387</v>
      </c>
      <c r="D14" s="111" t="s">
        <v>597</v>
      </c>
    </row>
    <row r="15" spans="1:7" x14ac:dyDescent="0.2">
      <c r="A15" s="112" t="s">
        <v>636</v>
      </c>
      <c r="B15" s="113" t="s">
        <v>637</v>
      </c>
      <c r="C15" s="110" t="s">
        <v>387</v>
      </c>
      <c r="D15" s="111" t="s">
        <v>93</v>
      </c>
    </row>
    <row r="16" spans="1:7" x14ac:dyDescent="0.2">
      <c r="A16" s="112" t="s">
        <v>638</v>
      </c>
      <c r="B16" s="113" t="s">
        <v>639</v>
      </c>
      <c r="C16" s="110" t="s">
        <v>387</v>
      </c>
      <c r="D16" s="111" t="s">
        <v>86</v>
      </c>
    </row>
    <row r="17" spans="1:4" x14ac:dyDescent="0.2">
      <c r="A17" s="112" t="s">
        <v>640</v>
      </c>
      <c r="B17" s="113" t="s">
        <v>641</v>
      </c>
      <c r="C17" s="110" t="s">
        <v>387</v>
      </c>
      <c r="D17" s="111" t="s">
        <v>75</v>
      </c>
    </row>
    <row r="18" spans="1:4" x14ac:dyDescent="0.2">
      <c r="A18" s="112" t="s">
        <v>642</v>
      </c>
      <c r="B18" s="113" t="s">
        <v>643</v>
      </c>
      <c r="C18" s="110" t="s">
        <v>387</v>
      </c>
      <c r="D18" s="111" t="s">
        <v>87</v>
      </c>
    </row>
    <row r="19" spans="1:4" x14ac:dyDescent="0.2">
      <c r="A19" s="112" t="s">
        <v>644</v>
      </c>
      <c r="B19" s="113" t="s">
        <v>645</v>
      </c>
      <c r="C19" s="110" t="s">
        <v>387</v>
      </c>
      <c r="D19" s="111" t="s">
        <v>601</v>
      </c>
    </row>
    <row r="20" spans="1:4" x14ac:dyDescent="0.2">
      <c r="A20" s="112" t="s">
        <v>646</v>
      </c>
      <c r="B20" s="113" t="s">
        <v>647</v>
      </c>
      <c r="C20" s="110" t="s">
        <v>387</v>
      </c>
      <c r="D20" s="111" t="s">
        <v>76</v>
      </c>
    </row>
    <row r="21" spans="1:4" x14ac:dyDescent="0.2">
      <c r="A21" s="112" t="s">
        <v>648</v>
      </c>
      <c r="B21" s="113" t="s">
        <v>649</v>
      </c>
      <c r="C21" s="110" t="s">
        <v>387</v>
      </c>
      <c r="D21" s="111" t="s">
        <v>84</v>
      </c>
    </row>
    <row r="22" spans="1:4" x14ac:dyDescent="0.2">
      <c r="A22" s="112" t="s">
        <v>650</v>
      </c>
      <c r="B22" s="113" t="s">
        <v>651</v>
      </c>
      <c r="C22" s="110" t="s">
        <v>387</v>
      </c>
      <c r="D22" s="111" t="s">
        <v>91</v>
      </c>
    </row>
    <row r="23" spans="1:4" x14ac:dyDescent="0.2">
      <c r="A23" s="112" t="s">
        <v>652</v>
      </c>
      <c r="B23" s="113" t="s">
        <v>653</v>
      </c>
      <c r="C23" s="110" t="s">
        <v>387</v>
      </c>
      <c r="D23" s="111" t="s">
        <v>602</v>
      </c>
    </row>
    <row r="24" spans="1:4" x14ac:dyDescent="0.2">
      <c r="A24" s="112" t="s">
        <v>654</v>
      </c>
      <c r="B24" s="113" t="s">
        <v>655</v>
      </c>
      <c r="C24" s="110" t="s">
        <v>387</v>
      </c>
      <c r="D24" s="111" t="s">
        <v>77</v>
      </c>
    </row>
    <row r="25" spans="1:4" x14ac:dyDescent="0.2">
      <c r="A25" s="112" t="s">
        <v>656</v>
      </c>
      <c r="B25" s="113" t="s">
        <v>657</v>
      </c>
      <c r="C25" s="110" t="s">
        <v>387</v>
      </c>
      <c r="D25" s="111" t="s">
        <v>78</v>
      </c>
    </row>
    <row r="26" spans="1:4" x14ac:dyDescent="0.2">
      <c r="A26" s="112" t="s">
        <v>658</v>
      </c>
      <c r="B26" s="113" t="s">
        <v>659</v>
      </c>
      <c r="C26" s="110" t="s">
        <v>387</v>
      </c>
      <c r="D26" s="111" t="s">
        <v>79</v>
      </c>
    </row>
    <row r="27" spans="1:4" x14ac:dyDescent="0.2">
      <c r="A27" s="112" t="s">
        <v>660</v>
      </c>
      <c r="B27" s="113" t="s">
        <v>661</v>
      </c>
      <c r="C27" s="110" t="s">
        <v>387</v>
      </c>
      <c r="D27" s="111" t="s">
        <v>95</v>
      </c>
    </row>
    <row r="28" spans="1:4" x14ac:dyDescent="0.2">
      <c r="A28" s="112" t="s">
        <v>662</v>
      </c>
      <c r="B28" s="113" t="s">
        <v>663</v>
      </c>
      <c r="C28" s="110" t="s">
        <v>387</v>
      </c>
      <c r="D28" s="111" t="s">
        <v>88</v>
      </c>
    </row>
    <row r="29" spans="1:4" x14ac:dyDescent="0.2">
      <c r="A29" s="112" t="s">
        <v>664</v>
      </c>
      <c r="B29" s="113" t="s">
        <v>665</v>
      </c>
      <c r="C29" s="110" t="s">
        <v>387</v>
      </c>
      <c r="D29" s="111" t="s">
        <v>80</v>
      </c>
    </row>
    <row r="30" spans="1:4" x14ac:dyDescent="0.2">
      <c r="A30" s="112" t="s">
        <v>666</v>
      </c>
      <c r="B30" s="113" t="s">
        <v>667</v>
      </c>
      <c r="C30" s="110" t="s">
        <v>387</v>
      </c>
      <c r="D30" s="111" t="s">
        <v>92</v>
      </c>
    </row>
    <row r="31" spans="1:4" x14ac:dyDescent="0.2">
      <c r="A31" s="112" t="s">
        <v>668</v>
      </c>
      <c r="B31" s="113" t="s">
        <v>669</v>
      </c>
      <c r="C31" s="110" t="s">
        <v>387</v>
      </c>
      <c r="D31" s="111" t="s">
        <v>7</v>
      </c>
    </row>
    <row r="32" spans="1:4" x14ac:dyDescent="0.2">
      <c r="A32" s="112" t="s">
        <v>670</v>
      </c>
      <c r="B32" s="113" t="s">
        <v>671</v>
      </c>
      <c r="C32" s="110" t="s">
        <v>387</v>
      </c>
      <c r="D32" s="111" t="s">
        <v>603</v>
      </c>
    </row>
    <row r="33" spans="1:4" x14ac:dyDescent="0.2">
      <c r="A33" s="112" t="s">
        <v>672</v>
      </c>
      <c r="B33" s="113" t="s">
        <v>673</v>
      </c>
      <c r="C33" s="110" t="s">
        <v>387</v>
      </c>
      <c r="D33" s="111" t="s">
        <v>81</v>
      </c>
    </row>
    <row r="34" spans="1:4" x14ac:dyDescent="0.2">
      <c r="A34" s="112" t="s">
        <v>674</v>
      </c>
      <c r="B34" s="113" t="s">
        <v>675</v>
      </c>
      <c r="C34" s="110" t="s">
        <v>387</v>
      </c>
      <c r="D34" s="111" t="s">
        <v>89</v>
      </c>
    </row>
    <row r="35" spans="1:4" x14ac:dyDescent="0.2">
      <c r="A35" s="112" t="s">
        <v>676</v>
      </c>
      <c r="B35" s="113" t="s">
        <v>677</v>
      </c>
      <c r="C35" s="110" t="s">
        <v>387</v>
      </c>
      <c r="D35" s="111" t="s">
        <v>82</v>
      </c>
    </row>
    <row r="36" spans="1:4" x14ac:dyDescent="0.2">
      <c r="A36" s="112" t="s">
        <v>678</v>
      </c>
      <c r="B36" s="113" t="s">
        <v>679</v>
      </c>
      <c r="C36" s="110" t="s">
        <v>387</v>
      </c>
      <c r="D36" s="111" t="s">
        <v>83</v>
      </c>
    </row>
    <row r="37" spans="1:4" x14ac:dyDescent="0.2">
      <c r="A37" s="112" t="s">
        <v>680</v>
      </c>
      <c r="B37" s="113" t="s">
        <v>681</v>
      </c>
      <c r="C37" s="110" t="s">
        <v>387</v>
      </c>
      <c r="D37" s="111" t="s">
        <v>8</v>
      </c>
    </row>
    <row r="38" spans="1:4" x14ac:dyDescent="0.2">
      <c r="A38" s="112" t="s">
        <v>682</v>
      </c>
      <c r="B38" s="113" t="s">
        <v>683</v>
      </c>
      <c r="C38" s="110" t="s">
        <v>387</v>
      </c>
      <c r="D38" s="111" t="s">
        <v>604</v>
      </c>
    </row>
    <row r="39" spans="1:4" x14ac:dyDescent="0.2">
      <c r="A39" s="112" t="s">
        <v>684</v>
      </c>
      <c r="B39" s="113" t="s">
        <v>685</v>
      </c>
      <c r="C39" s="110" t="s">
        <v>387</v>
      </c>
      <c r="D39" s="111" t="s">
        <v>94</v>
      </c>
    </row>
    <row r="40" spans="1:4" x14ac:dyDescent="0.2">
      <c r="A40" s="112" t="s">
        <v>686</v>
      </c>
      <c r="B40" s="113" t="s">
        <v>687</v>
      </c>
      <c r="C40" s="110" t="s">
        <v>387</v>
      </c>
      <c r="D40" s="111" t="s">
        <v>85</v>
      </c>
    </row>
    <row r="41" spans="1:4" x14ac:dyDescent="0.2">
      <c r="A41" s="112" t="s">
        <v>151</v>
      </c>
      <c r="B41" s="113" t="s">
        <v>150</v>
      </c>
      <c r="C41" s="110" t="s">
        <v>387</v>
      </c>
      <c r="D41" s="111" t="s">
        <v>152</v>
      </c>
    </row>
    <row r="42" spans="1:4" x14ac:dyDescent="0.2">
      <c r="A42" s="112" t="s">
        <v>270</v>
      </c>
      <c r="B42" s="113" t="s">
        <v>269</v>
      </c>
      <c r="C42" s="110" t="s">
        <v>387</v>
      </c>
      <c r="D42" s="111" t="s">
        <v>12</v>
      </c>
    </row>
    <row r="43" spans="1:4" x14ac:dyDescent="0.2">
      <c r="A43" s="112" t="s">
        <v>688</v>
      </c>
      <c r="B43" s="113" t="s">
        <v>689</v>
      </c>
      <c r="C43" s="110" t="s">
        <v>387</v>
      </c>
      <c r="D43" s="111" t="s">
        <v>90</v>
      </c>
    </row>
    <row r="44" spans="1:4" x14ac:dyDescent="0.2">
      <c r="A44" s="112" t="s">
        <v>690</v>
      </c>
      <c r="B44" s="113" t="s">
        <v>691</v>
      </c>
      <c r="C44" s="110" t="s">
        <v>387</v>
      </c>
      <c r="D44" s="111" t="s">
        <v>30</v>
      </c>
    </row>
    <row r="45" spans="1:4" x14ac:dyDescent="0.2">
      <c r="A45" s="112" t="s">
        <v>48</v>
      </c>
      <c r="B45" s="113" t="s">
        <v>47</v>
      </c>
      <c r="C45" s="110" t="s">
        <v>387</v>
      </c>
      <c r="D45" s="111" t="s">
        <v>49</v>
      </c>
    </row>
    <row r="46" spans="1:4" x14ac:dyDescent="0.2">
      <c r="A46" s="112" t="s">
        <v>245</v>
      </c>
      <c r="B46" s="113" t="s">
        <v>244</v>
      </c>
      <c r="C46" s="110" t="s">
        <v>387</v>
      </c>
      <c r="D46" s="111" t="s">
        <v>246</v>
      </c>
    </row>
    <row r="47" spans="1:4" x14ac:dyDescent="0.2">
      <c r="A47" s="112" t="s">
        <v>25</v>
      </c>
      <c r="B47" s="113" t="s">
        <v>24</v>
      </c>
      <c r="C47" s="110" t="s">
        <v>387</v>
      </c>
      <c r="D47" s="111" t="s">
        <v>26</v>
      </c>
    </row>
    <row r="48" spans="1:4" x14ac:dyDescent="0.2">
      <c r="A48" s="112" t="s">
        <v>692</v>
      </c>
      <c r="B48" s="113" t="s">
        <v>693</v>
      </c>
      <c r="C48" s="110" t="s">
        <v>387</v>
      </c>
      <c r="D48" s="111" t="s">
        <v>90</v>
      </c>
    </row>
    <row r="49" spans="1:4" x14ac:dyDescent="0.2">
      <c r="A49" s="112" t="s">
        <v>138</v>
      </c>
      <c r="B49" s="113" t="s">
        <v>137</v>
      </c>
      <c r="C49" s="110" t="s">
        <v>387</v>
      </c>
      <c r="D49" s="111" t="s">
        <v>139</v>
      </c>
    </row>
    <row r="50" spans="1:4" x14ac:dyDescent="0.2">
      <c r="A50" s="112" t="s">
        <v>62</v>
      </c>
      <c r="B50" s="113" t="s">
        <v>61</v>
      </c>
      <c r="C50" s="110" t="s">
        <v>387</v>
      </c>
      <c r="D50" s="111" t="s">
        <v>63</v>
      </c>
    </row>
    <row r="51" spans="1:4" x14ac:dyDescent="0.2">
      <c r="A51" s="112" t="s">
        <v>694</v>
      </c>
      <c r="B51" s="113" t="s">
        <v>64</v>
      </c>
      <c r="C51" s="110" t="s">
        <v>387</v>
      </c>
      <c r="D51" s="111" t="s">
        <v>65</v>
      </c>
    </row>
    <row r="52" spans="1:4" x14ac:dyDescent="0.2">
      <c r="A52" s="112" t="s">
        <v>112</v>
      </c>
      <c r="B52" s="113" t="s">
        <v>111</v>
      </c>
      <c r="C52" s="110" t="s">
        <v>387</v>
      </c>
      <c r="D52" s="111" t="s">
        <v>113</v>
      </c>
    </row>
    <row r="53" spans="1:4" x14ac:dyDescent="0.2">
      <c r="A53" s="112" t="s">
        <v>124</v>
      </c>
      <c r="B53" s="113" t="s">
        <v>123</v>
      </c>
      <c r="C53" s="110" t="s">
        <v>387</v>
      </c>
      <c r="D53" s="111" t="s">
        <v>125</v>
      </c>
    </row>
    <row r="54" spans="1:4" x14ac:dyDescent="0.2">
      <c r="A54" s="112" t="s">
        <v>19</v>
      </c>
      <c r="B54" s="113" t="s">
        <v>18</v>
      </c>
      <c r="C54" s="110" t="s">
        <v>387</v>
      </c>
      <c r="D54" s="111" t="s">
        <v>20</v>
      </c>
    </row>
    <row r="55" spans="1:4" x14ac:dyDescent="0.2">
      <c r="A55" s="112" t="s">
        <v>695</v>
      </c>
      <c r="B55" s="113" t="s">
        <v>37</v>
      </c>
      <c r="C55" s="110" t="s">
        <v>387</v>
      </c>
      <c r="D55" s="111" t="s">
        <v>38</v>
      </c>
    </row>
    <row r="56" spans="1:4" x14ac:dyDescent="0.2">
      <c r="A56" s="112" t="s">
        <v>189</v>
      </c>
      <c r="B56" s="113" t="s">
        <v>188</v>
      </c>
      <c r="C56" s="110" t="s">
        <v>387</v>
      </c>
      <c r="D56" s="111" t="s">
        <v>190</v>
      </c>
    </row>
    <row r="57" spans="1:4" x14ac:dyDescent="0.2">
      <c r="A57" s="112" t="s">
        <v>71</v>
      </c>
      <c r="B57" s="113" t="s">
        <v>70</v>
      </c>
      <c r="C57" s="110" t="s">
        <v>387</v>
      </c>
      <c r="D57" s="111" t="s">
        <v>72</v>
      </c>
    </row>
    <row r="58" spans="1:4" x14ac:dyDescent="0.2">
      <c r="A58" s="112" t="s">
        <v>35</v>
      </c>
      <c r="B58" s="113" t="s">
        <v>34</v>
      </c>
      <c r="C58" s="110" t="s">
        <v>387</v>
      </c>
      <c r="D58" s="111" t="s">
        <v>36</v>
      </c>
    </row>
    <row r="59" spans="1:4" x14ac:dyDescent="0.2">
      <c r="A59" s="112" t="s">
        <v>212</v>
      </c>
      <c r="B59" s="113" t="s">
        <v>211</v>
      </c>
      <c r="C59" s="110" t="s">
        <v>387</v>
      </c>
      <c r="D59" s="111" t="s">
        <v>213</v>
      </c>
    </row>
    <row r="60" spans="1:4" x14ac:dyDescent="0.2">
      <c r="A60" s="112" t="s">
        <v>118</v>
      </c>
      <c r="B60" s="113" t="s">
        <v>117</v>
      </c>
      <c r="C60" s="110" t="s">
        <v>387</v>
      </c>
      <c r="D60" s="111" t="s">
        <v>119</v>
      </c>
    </row>
    <row r="61" spans="1:4" x14ac:dyDescent="0.2">
      <c r="A61" s="112" t="s">
        <v>106</v>
      </c>
      <c r="B61" s="113" t="s">
        <v>105</v>
      </c>
      <c r="C61" s="110" t="s">
        <v>387</v>
      </c>
      <c r="D61" s="111" t="s">
        <v>107</v>
      </c>
    </row>
    <row r="62" spans="1:4" x14ac:dyDescent="0.2">
      <c r="A62" s="112" t="s">
        <v>135</v>
      </c>
      <c r="B62" s="113" t="s">
        <v>134</v>
      </c>
      <c r="C62" s="110" t="s">
        <v>387</v>
      </c>
      <c r="D62" s="111" t="s">
        <v>136</v>
      </c>
    </row>
    <row r="63" spans="1:4" x14ac:dyDescent="0.2">
      <c r="A63" s="112" t="s">
        <v>218</v>
      </c>
      <c r="B63" s="113" t="s">
        <v>217</v>
      </c>
      <c r="C63" s="110" t="s">
        <v>387</v>
      </c>
      <c r="D63" s="111" t="s">
        <v>219</v>
      </c>
    </row>
    <row r="64" spans="1:4" x14ac:dyDescent="0.2">
      <c r="A64" s="112" t="s">
        <v>696</v>
      </c>
      <c r="B64" s="113" t="s">
        <v>697</v>
      </c>
      <c r="C64" s="110" t="s">
        <v>387</v>
      </c>
      <c r="D64" s="111" t="s">
        <v>90</v>
      </c>
    </row>
    <row r="65" spans="1:4" x14ac:dyDescent="0.2">
      <c r="A65" s="112" t="s">
        <v>132</v>
      </c>
      <c r="B65" s="113" t="s">
        <v>131</v>
      </c>
      <c r="C65" s="110" t="s">
        <v>387</v>
      </c>
      <c r="D65" s="111" t="s">
        <v>133</v>
      </c>
    </row>
    <row r="66" spans="1:4" x14ac:dyDescent="0.2">
      <c r="A66" s="112" t="s">
        <v>100</v>
      </c>
      <c r="B66" s="113" t="s">
        <v>99</v>
      </c>
      <c r="C66" s="110" t="s">
        <v>387</v>
      </c>
      <c r="D66" s="111" t="s">
        <v>101</v>
      </c>
    </row>
    <row r="67" spans="1:4" x14ac:dyDescent="0.2">
      <c r="A67" s="112" t="s">
        <v>129</v>
      </c>
      <c r="B67" s="113" t="s">
        <v>128</v>
      </c>
      <c r="C67" s="110" t="s">
        <v>387</v>
      </c>
      <c r="D67" s="111" t="s">
        <v>130</v>
      </c>
    </row>
    <row r="68" spans="1:4" x14ac:dyDescent="0.2">
      <c r="A68" s="112" t="s">
        <v>45</v>
      </c>
      <c r="B68" s="113" t="s">
        <v>44</v>
      </c>
      <c r="C68" s="110" t="s">
        <v>387</v>
      </c>
      <c r="D68" s="111" t="s">
        <v>46</v>
      </c>
    </row>
    <row r="69" spans="1:4" x14ac:dyDescent="0.2">
      <c r="A69" s="112" t="s">
        <v>698</v>
      </c>
      <c r="B69" s="113" t="s">
        <v>56</v>
      </c>
      <c r="C69" s="110" t="s">
        <v>387</v>
      </c>
      <c r="D69" s="111" t="s">
        <v>57</v>
      </c>
    </row>
    <row r="70" spans="1:4" x14ac:dyDescent="0.2">
      <c r="A70" s="112" t="s">
        <v>699</v>
      </c>
      <c r="B70" s="113" t="s">
        <v>700</v>
      </c>
      <c r="C70" s="110" t="s">
        <v>387</v>
      </c>
      <c r="D70" s="111" t="s">
        <v>90</v>
      </c>
    </row>
    <row r="71" spans="1:4" x14ac:dyDescent="0.2">
      <c r="A71" s="112" t="s">
        <v>141</v>
      </c>
      <c r="B71" s="113" t="s">
        <v>140</v>
      </c>
      <c r="C71" s="110" t="s">
        <v>387</v>
      </c>
      <c r="D71" s="111" t="s">
        <v>142</v>
      </c>
    </row>
    <row r="72" spans="1:4" x14ac:dyDescent="0.2">
      <c r="A72" s="112" t="s">
        <v>157</v>
      </c>
      <c r="B72" s="113" t="s">
        <v>156</v>
      </c>
      <c r="C72" s="110" t="s">
        <v>387</v>
      </c>
      <c r="D72" s="111" t="s">
        <v>158</v>
      </c>
    </row>
    <row r="73" spans="1:4" x14ac:dyDescent="0.2">
      <c r="A73" s="112" t="s">
        <v>22</v>
      </c>
      <c r="B73" s="113" t="s">
        <v>21</v>
      </c>
      <c r="C73" s="110" t="s">
        <v>387</v>
      </c>
      <c r="D73" s="111" t="s">
        <v>23</v>
      </c>
    </row>
    <row r="74" spans="1:4" x14ac:dyDescent="0.2">
      <c r="A74" s="112" t="s">
        <v>701</v>
      </c>
      <c r="B74" s="113" t="s">
        <v>148</v>
      </c>
      <c r="C74" s="110" t="s">
        <v>387</v>
      </c>
      <c r="D74" s="111" t="s">
        <v>149</v>
      </c>
    </row>
    <row r="75" spans="1:4" x14ac:dyDescent="0.2">
      <c r="A75" s="112" t="s">
        <v>407</v>
      </c>
      <c r="B75" s="113" t="s">
        <v>146</v>
      </c>
      <c r="C75" s="110" t="s">
        <v>387</v>
      </c>
      <c r="D75" s="111" t="s">
        <v>147</v>
      </c>
    </row>
    <row r="76" spans="1:4" x14ac:dyDescent="0.2">
      <c r="A76" s="112" t="s">
        <v>103</v>
      </c>
      <c r="B76" s="113" t="s">
        <v>102</v>
      </c>
      <c r="C76" s="110" t="s">
        <v>387</v>
      </c>
      <c r="D76" s="111" t="s">
        <v>104</v>
      </c>
    </row>
    <row r="77" spans="1:4" x14ac:dyDescent="0.2">
      <c r="A77" s="112" t="s">
        <v>97</v>
      </c>
      <c r="B77" s="113" t="s">
        <v>96</v>
      </c>
      <c r="C77" s="110" t="s">
        <v>387</v>
      </c>
      <c r="D77" s="111" t="s">
        <v>98</v>
      </c>
    </row>
    <row r="78" spans="1:4" x14ac:dyDescent="0.2">
      <c r="A78" s="112" t="s">
        <v>858</v>
      </c>
      <c r="B78" s="113" t="s">
        <v>126</v>
      </c>
      <c r="C78" s="110" t="s">
        <v>387</v>
      </c>
      <c r="D78" s="111" t="s">
        <v>127</v>
      </c>
    </row>
    <row r="79" spans="1:4" x14ac:dyDescent="0.2">
      <c r="A79" s="112" t="s">
        <v>702</v>
      </c>
      <c r="B79" s="113" t="s">
        <v>703</v>
      </c>
      <c r="C79" s="110" t="s">
        <v>387</v>
      </c>
      <c r="D79" s="111" t="s">
        <v>67</v>
      </c>
    </row>
    <row r="80" spans="1:4" x14ac:dyDescent="0.2">
      <c r="A80" s="112" t="s">
        <v>704</v>
      </c>
      <c r="B80" s="113" t="s">
        <v>705</v>
      </c>
      <c r="C80" s="110" t="s">
        <v>387</v>
      </c>
      <c r="D80" s="111" t="s">
        <v>69</v>
      </c>
    </row>
    <row r="81" spans="1:4" x14ac:dyDescent="0.2">
      <c r="A81" s="112" t="s">
        <v>706</v>
      </c>
      <c r="B81" s="113" t="s">
        <v>707</v>
      </c>
      <c r="C81" s="110" t="s">
        <v>387</v>
      </c>
      <c r="D81" s="111" t="s">
        <v>66</v>
      </c>
    </row>
    <row r="82" spans="1:4" x14ac:dyDescent="0.2">
      <c r="A82" s="112" t="s">
        <v>708</v>
      </c>
      <c r="B82" s="113" t="s">
        <v>709</v>
      </c>
      <c r="C82" s="110" t="s">
        <v>387</v>
      </c>
      <c r="D82" s="111" t="s">
        <v>68</v>
      </c>
    </row>
    <row r="83" spans="1:4" x14ac:dyDescent="0.2">
      <c r="A83" s="112" t="s">
        <v>16</v>
      </c>
      <c r="B83" s="113" t="s">
        <v>16</v>
      </c>
      <c r="C83" s="110" t="s">
        <v>387</v>
      </c>
      <c r="D83" s="111" t="s">
        <v>17</v>
      </c>
    </row>
    <row r="84" spans="1:4" x14ac:dyDescent="0.2">
      <c r="A84" s="112" t="s">
        <v>54</v>
      </c>
      <c r="B84" s="113" t="s">
        <v>53</v>
      </c>
      <c r="C84" s="110" t="s">
        <v>387</v>
      </c>
      <c r="D84" s="111" t="s">
        <v>55</v>
      </c>
    </row>
    <row r="85" spans="1:4" x14ac:dyDescent="0.2">
      <c r="A85" s="112" t="s">
        <v>59</v>
      </c>
      <c r="B85" s="113" t="s">
        <v>58</v>
      </c>
      <c r="C85" s="110" t="s">
        <v>387</v>
      </c>
      <c r="D85" s="111" t="s">
        <v>60</v>
      </c>
    </row>
    <row r="86" spans="1:4" x14ac:dyDescent="0.2">
      <c r="A86" s="112" t="s">
        <v>710</v>
      </c>
      <c r="B86" s="113" t="s">
        <v>711</v>
      </c>
      <c r="C86" s="110" t="s">
        <v>387</v>
      </c>
      <c r="D86" s="111" t="s">
        <v>90</v>
      </c>
    </row>
    <row r="87" spans="1:4" x14ac:dyDescent="0.2">
      <c r="A87" s="114" t="s">
        <v>330</v>
      </c>
      <c r="B87" s="115" t="s">
        <v>329</v>
      </c>
      <c r="C87" s="116" t="s">
        <v>388</v>
      </c>
      <c r="D87" s="108" t="s">
        <v>331</v>
      </c>
    </row>
    <row r="88" spans="1:4" x14ac:dyDescent="0.2">
      <c r="A88" s="112" t="s">
        <v>160</v>
      </c>
      <c r="B88" s="113" t="s">
        <v>159</v>
      </c>
      <c r="C88" s="117" t="s">
        <v>388</v>
      </c>
      <c r="D88" s="111" t="s">
        <v>10</v>
      </c>
    </row>
    <row r="89" spans="1:4" x14ac:dyDescent="0.2">
      <c r="A89" s="112" t="s">
        <v>195</v>
      </c>
      <c r="B89" s="113" t="s">
        <v>194</v>
      </c>
      <c r="C89" s="117" t="s">
        <v>388</v>
      </c>
      <c r="D89" s="111" t="s">
        <v>196</v>
      </c>
    </row>
    <row r="90" spans="1:4" x14ac:dyDescent="0.2">
      <c r="A90" s="112" t="s">
        <v>162</v>
      </c>
      <c r="B90" s="113" t="s">
        <v>161</v>
      </c>
      <c r="C90" s="117" t="s">
        <v>388</v>
      </c>
      <c r="D90" s="111" t="s">
        <v>163</v>
      </c>
    </row>
    <row r="91" spans="1:4" x14ac:dyDescent="0.2">
      <c r="A91" s="118" t="s">
        <v>284</v>
      </c>
      <c r="B91" s="119" t="s">
        <v>283</v>
      </c>
      <c r="C91" s="120" t="s">
        <v>388</v>
      </c>
      <c r="D91" s="121" t="s">
        <v>285</v>
      </c>
    </row>
    <row r="92" spans="1:4" x14ac:dyDescent="0.2">
      <c r="A92" s="112" t="s">
        <v>429</v>
      </c>
      <c r="B92" s="113" t="s">
        <v>428</v>
      </c>
      <c r="C92" s="15" t="s">
        <v>389</v>
      </c>
      <c r="D92" s="111" t="s">
        <v>430</v>
      </c>
    </row>
    <row r="93" spans="1:4" x14ac:dyDescent="0.2">
      <c r="A93" s="112" t="s">
        <v>272</v>
      </c>
      <c r="B93" s="113" t="s">
        <v>271</v>
      </c>
      <c r="C93" s="15" t="s">
        <v>389</v>
      </c>
      <c r="D93" s="111" t="s">
        <v>273</v>
      </c>
    </row>
    <row r="94" spans="1:4" x14ac:dyDescent="0.2">
      <c r="A94" s="112" t="s">
        <v>230</v>
      </c>
      <c r="B94" s="113" t="s">
        <v>229</v>
      </c>
      <c r="C94" s="15" t="s">
        <v>389</v>
      </c>
      <c r="D94" s="111" t="s">
        <v>231</v>
      </c>
    </row>
    <row r="95" spans="1:4" x14ac:dyDescent="0.2">
      <c r="A95" s="112" t="s">
        <v>169</v>
      </c>
      <c r="B95" s="113" t="s">
        <v>168</v>
      </c>
      <c r="C95" s="15" t="s">
        <v>389</v>
      </c>
      <c r="D95" s="111" t="s">
        <v>170</v>
      </c>
    </row>
    <row r="96" spans="1:4" x14ac:dyDescent="0.2">
      <c r="A96" s="112" t="s">
        <v>221</v>
      </c>
      <c r="B96" s="113" t="s">
        <v>220</v>
      </c>
      <c r="C96" s="15" t="s">
        <v>389</v>
      </c>
      <c r="D96" s="111" t="s">
        <v>222</v>
      </c>
    </row>
    <row r="97" spans="1:4" x14ac:dyDescent="0.2">
      <c r="A97" s="112" t="s">
        <v>290</v>
      </c>
      <c r="B97" s="113" t="s">
        <v>289</v>
      </c>
      <c r="C97" s="15" t="s">
        <v>389</v>
      </c>
      <c r="D97" s="111" t="s">
        <v>11</v>
      </c>
    </row>
    <row r="98" spans="1:4" x14ac:dyDescent="0.2">
      <c r="A98" s="112" t="s">
        <v>281</v>
      </c>
      <c r="B98" s="113" t="s">
        <v>280</v>
      </c>
      <c r="C98" s="15" t="s">
        <v>389</v>
      </c>
      <c r="D98" s="111" t="s">
        <v>282</v>
      </c>
    </row>
    <row r="99" spans="1:4" x14ac:dyDescent="0.2">
      <c r="A99" s="112" t="s">
        <v>248</v>
      </c>
      <c r="B99" s="113" t="s">
        <v>247</v>
      </c>
      <c r="C99" s="15" t="s">
        <v>389</v>
      </c>
      <c r="D99" s="111" t="s">
        <v>249</v>
      </c>
    </row>
    <row r="100" spans="1:4" x14ac:dyDescent="0.2">
      <c r="A100" s="112" t="s">
        <v>198</v>
      </c>
      <c r="B100" s="113" t="s">
        <v>197</v>
      </c>
      <c r="C100" s="15" t="s">
        <v>389</v>
      </c>
      <c r="D100" s="111" t="s">
        <v>199</v>
      </c>
    </row>
    <row r="101" spans="1:4" x14ac:dyDescent="0.2">
      <c r="A101" s="112" t="s">
        <v>605</v>
      </c>
      <c r="B101" s="113" t="s">
        <v>606</v>
      </c>
      <c r="C101" s="15" t="s">
        <v>389</v>
      </c>
      <c r="D101" s="111" t="s">
        <v>607</v>
      </c>
    </row>
    <row r="102" spans="1:4" x14ac:dyDescent="0.2">
      <c r="A102" s="112" t="s">
        <v>424</v>
      </c>
      <c r="B102" s="113" t="s">
        <v>423</v>
      </c>
      <c r="C102" s="15" t="s">
        <v>389</v>
      </c>
      <c r="D102" s="111" t="s">
        <v>425</v>
      </c>
    </row>
    <row r="103" spans="1:4" x14ac:dyDescent="0.2">
      <c r="A103" s="112" t="s">
        <v>537</v>
      </c>
      <c r="B103" s="113" t="s">
        <v>536</v>
      </c>
      <c r="C103" s="15" t="s">
        <v>389</v>
      </c>
      <c r="D103" s="111" t="s">
        <v>538</v>
      </c>
    </row>
    <row r="104" spans="1:4" x14ac:dyDescent="0.2">
      <c r="A104" s="112" t="s">
        <v>253</v>
      </c>
      <c r="B104" s="113" t="s">
        <v>252</v>
      </c>
      <c r="C104" s="15" t="s">
        <v>389</v>
      </c>
      <c r="D104" s="111" t="s">
        <v>254</v>
      </c>
    </row>
    <row r="105" spans="1:4" x14ac:dyDescent="0.2">
      <c r="A105" s="112" t="s">
        <v>215</v>
      </c>
      <c r="B105" s="113" t="s">
        <v>214</v>
      </c>
      <c r="C105" s="15" t="s">
        <v>389</v>
      </c>
      <c r="D105" s="111" t="s">
        <v>216</v>
      </c>
    </row>
    <row r="106" spans="1:4" x14ac:dyDescent="0.2">
      <c r="A106" s="112" t="s">
        <v>207</v>
      </c>
      <c r="B106" s="113" t="s">
        <v>206</v>
      </c>
      <c r="C106" s="15" t="s">
        <v>389</v>
      </c>
      <c r="D106" s="111" t="s">
        <v>208</v>
      </c>
    </row>
    <row r="107" spans="1:4" x14ac:dyDescent="0.2">
      <c r="A107" s="112" t="s">
        <v>278</v>
      </c>
      <c r="B107" s="113" t="s">
        <v>277</v>
      </c>
      <c r="C107" s="15" t="s">
        <v>389</v>
      </c>
      <c r="D107" s="111" t="s">
        <v>279</v>
      </c>
    </row>
    <row r="108" spans="1:4" x14ac:dyDescent="0.2">
      <c r="A108" s="112" t="s">
        <v>201</v>
      </c>
      <c r="B108" s="113" t="s">
        <v>200</v>
      </c>
      <c r="C108" s="15" t="s">
        <v>389</v>
      </c>
      <c r="D108" s="111" t="s">
        <v>202</v>
      </c>
    </row>
    <row r="109" spans="1:4" x14ac:dyDescent="0.2">
      <c r="A109" s="112" t="s">
        <v>327</v>
      </c>
      <c r="B109" s="113" t="s">
        <v>326</v>
      </c>
      <c r="C109" s="15" t="s">
        <v>389</v>
      </c>
      <c r="D109" s="111" t="s">
        <v>328</v>
      </c>
    </row>
    <row r="110" spans="1:4" x14ac:dyDescent="0.2">
      <c r="A110" s="112" t="s">
        <v>239</v>
      </c>
      <c r="B110" s="113" t="s">
        <v>238</v>
      </c>
      <c r="C110" s="15" t="s">
        <v>389</v>
      </c>
      <c r="D110" s="111" t="s">
        <v>240</v>
      </c>
    </row>
    <row r="111" spans="1:4" x14ac:dyDescent="0.2">
      <c r="A111" s="112" t="s">
        <v>172</v>
      </c>
      <c r="B111" s="113" t="s">
        <v>171</v>
      </c>
      <c r="C111" s="15" t="s">
        <v>389</v>
      </c>
      <c r="D111" s="111" t="s">
        <v>173</v>
      </c>
    </row>
    <row r="112" spans="1:4" x14ac:dyDescent="0.2">
      <c r="A112" s="112" t="s">
        <v>598</v>
      </c>
      <c r="B112" s="113" t="s">
        <v>599</v>
      </c>
      <c r="C112" s="15" t="s">
        <v>389</v>
      </c>
      <c r="D112" s="111" t="s">
        <v>600</v>
      </c>
    </row>
    <row r="113" spans="1:4" x14ac:dyDescent="0.2">
      <c r="A113" s="112" t="s">
        <v>236</v>
      </c>
      <c r="B113" s="113" t="s">
        <v>235</v>
      </c>
      <c r="C113" s="15" t="s">
        <v>389</v>
      </c>
      <c r="D113" s="111" t="s">
        <v>237</v>
      </c>
    </row>
    <row r="114" spans="1:4" x14ac:dyDescent="0.2">
      <c r="A114" s="112" t="s">
        <v>178</v>
      </c>
      <c r="B114" s="113" t="s">
        <v>177</v>
      </c>
      <c r="C114" s="15" t="s">
        <v>389</v>
      </c>
      <c r="D114" s="111" t="s">
        <v>6</v>
      </c>
    </row>
    <row r="115" spans="1:4" x14ac:dyDescent="0.2">
      <c r="A115" s="112" t="s">
        <v>287</v>
      </c>
      <c r="B115" s="113" t="s">
        <v>286</v>
      </c>
      <c r="C115" s="15" t="s">
        <v>389</v>
      </c>
      <c r="D115" s="111" t="s">
        <v>288</v>
      </c>
    </row>
    <row r="116" spans="1:4" x14ac:dyDescent="0.2">
      <c r="A116" s="112" t="s">
        <v>405</v>
      </c>
      <c r="B116" s="113" t="s">
        <v>404</v>
      </c>
      <c r="C116" s="15" t="s">
        <v>389</v>
      </c>
      <c r="D116" s="111" t="s">
        <v>406</v>
      </c>
    </row>
    <row r="117" spans="1:4" x14ac:dyDescent="0.2">
      <c r="A117" s="112" t="s">
        <v>251</v>
      </c>
      <c r="B117" s="113" t="s">
        <v>250</v>
      </c>
      <c r="C117" s="15" t="s">
        <v>389</v>
      </c>
      <c r="D117" s="111" t="s">
        <v>9</v>
      </c>
    </row>
    <row r="118" spans="1:4" x14ac:dyDescent="0.2">
      <c r="A118" s="112" t="s">
        <v>292</v>
      </c>
      <c r="B118" s="113" t="s">
        <v>291</v>
      </c>
      <c r="C118" s="15" t="s">
        <v>389</v>
      </c>
      <c r="D118" s="111" t="s">
        <v>293</v>
      </c>
    </row>
    <row r="119" spans="1:4" x14ac:dyDescent="0.2">
      <c r="A119" s="112" t="s">
        <v>242</v>
      </c>
      <c r="B119" s="113" t="s">
        <v>241</v>
      </c>
      <c r="C119" s="15" t="s">
        <v>389</v>
      </c>
      <c r="D119" s="111" t="s">
        <v>243</v>
      </c>
    </row>
    <row r="120" spans="1:4" x14ac:dyDescent="0.2">
      <c r="A120" s="112" t="s">
        <v>712</v>
      </c>
      <c r="B120" s="113" t="s">
        <v>713</v>
      </c>
      <c r="C120" s="15" t="s">
        <v>389</v>
      </c>
      <c r="D120" s="111" t="s">
        <v>714</v>
      </c>
    </row>
    <row r="121" spans="1:4" x14ac:dyDescent="0.2">
      <c r="A121" s="112" t="s">
        <v>175</v>
      </c>
      <c r="B121" s="113" t="s">
        <v>174</v>
      </c>
      <c r="C121" s="15" t="s">
        <v>389</v>
      </c>
      <c r="D121" s="111" t="s">
        <v>176</v>
      </c>
    </row>
    <row r="122" spans="1:4" x14ac:dyDescent="0.2">
      <c r="A122" s="112" t="s">
        <v>295</v>
      </c>
      <c r="B122" s="113" t="s">
        <v>294</v>
      </c>
      <c r="C122" s="15" t="s">
        <v>389</v>
      </c>
      <c r="D122" s="111" t="s">
        <v>296</v>
      </c>
    </row>
    <row r="123" spans="1:4" x14ac:dyDescent="0.2">
      <c r="A123" s="112" t="s">
        <v>224</v>
      </c>
      <c r="B123" s="113" t="s">
        <v>223</v>
      </c>
      <c r="C123" s="15" t="s">
        <v>389</v>
      </c>
      <c r="D123" s="111" t="s">
        <v>225</v>
      </c>
    </row>
    <row r="124" spans="1:4" x14ac:dyDescent="0.2">
      <c r="A124" s="112" t="s">
        <v>355</v>
      </c>
      <c r="B124" s="113" t="s">
        <v>354</v>
      </c>
      <c r="C124" s="15" t="s">
        <v>389</v>
      </c>
      <c r="D124" s="111" t="s">
        <v>356</v>
      </c>
    </row>
    <row r="125" spans="1:4" x14ac:dyDescent="0.2">
      <c r="A125" s="112" t="s">
        <v>262</v>
      </c>
      <c r="B125" s="113" t="s">
        <v>261</v>
      </c>
      <c r="C125" s="15" t="s">
        <v>389</v>
      </c>
      <c r="D125" s="111" t="s">
        <v>263</v>
      </c>
    </row>
    <row r="126" spans="1:4" x14ac:dyDescent="0.2">
      <c r="A126" s="112" t="s">
        <v>298</v>
      </c>
      <c r="B126" s="113" t="s">
        <v>297</v>
      </c>
      <c r="C126" s="15" t="s">
        <v>389</v>
      </c>
      <c r="D126" s="111" t="s">
        <v>299</v>
      </c>
    </row>
    <row r="127" spans="1:4" x14ac:dyDescent="0.2">
      <c r="A127" s="112" t="s">
        <v>391</v>
      </c>
      <c r="B127" s="113" t="s">
        <v>264</v>
      </c>
      <c r="C127" s="15" t="s">
        <v>389</v>
      </c>
      <c r="D127" s="111" t="s">
        <v>265</v>
      </c>
    </row>
    <row r="128" spans="1:4" x14ac:dyDescent="0.2">
      <c r="A128" s="112" t="s">
        <v>608</v>
      </c>
      <c r="B128" s="113" t="s">
        <v>609</v>
      </c>
      <c r="C128" s="15" t="s">
        <v>389</v>
      </c>
      <c r="D128" s="111" t="s">
        <v>610</v>
      </c>
    </row>
    <row r="129" spans="1:4" x14ac:dyDescent="0.2">
      <c r="A129" s="112" t="s">
        <v>180</v>
      </c>
      <c r="B129" s="113" t="s">
        <v>179</v>
      </c>
      <c r="C129" s="15" t="s">
        <v>389</v>
      </c>
      <c r="D129" s="111" t="s">
        <v>181</v>
      </c>
    </row>
    <row r="130" spans="1:4" x14ac:dyDescent="0.2">
      <c r="A130" s="112" t="s">
        <v>233</v>
      </c>
      <c r="B130" s="113" t="s">
        <v>232</v>
      </c>
      <c r="C130" s="15" t="s">
        <v>389</v>
      </c>
      <c r="D130" s="111" t="s">
        <v>234</v>
      </c>
    </row>
    <row r="131" spans="1:4" x14ac:dyDescent="0.2">
      <c r="A131" s="112" t="s">
        <v>338</v>
      </c>
      <c r="B131" s="113" t="s">
        <v>337</v>
      </c>
      <c r="C131" s="15" t="s">
        <v>389</v>
      </c>
      <c r="D131" s="111" t="s">
        <v>339</v>
      </c>
    </row>
    <row r="132" spans="1:4" x14ac:dyDescent="0.2">
      <c r="A132" s="112" t="s">
        <v>301</v>
      </c>
      <c r="B132" s="113" t="s">
        <v>300</v>
      </c>
      <c r="C132" s="15" t="s">
        <v>389</v>
      </c>
      <c r="D132" s="111" t="s">
        <v>302</v>
      </c>
    </row>
    <row r="133" spans="1:4" x14ac:dyDescent="0.2">
      <c r="A133" s="112" t="s">
        <v>367</v>
      </c>
      <c r="B133" s="113" t="s">
        <v>366</v>
      </c>
      <c r="C133" s="15" t="s">
        <v>389</v>
      </c>
      <c r="D133" s="111" t="s">
        <v>368</v>
      </c>
    </row>
    <row r="134" spans="1:4" x14ac:dyDescent="0.2">
      <c r="A134" s="112" t="s">
        <v>183</v>
      </c>
      <c r="B134" s="113" t="s">
        <v>182</v>
      </c>
      <c r="C134" s="15" t="s">
        <v>389</v>
      </c>
      <c r="D134" s="111" t="s">
        <v>184</v>
      </c>
    </row>
    <row r="135" spans="1:4" x14ac:dyDescent="0.2">
      <c r="A135" s="112" t="s">
        <v>358</v>
      </c>
      <c r="B135" s="113" t="s">
        <v>357</v>
      </c>
      <c r="C135" s="15" t="s">
        <v>389</v>
      </c>
      <c r="D135" s="111" t="s">
        <v>359</v>
      </c>
    </row>
    <row r="136" spans="1:4" x14ac:dyDescent="0.2">
      <c r="A136" s="112" t="s">
        <v>267</v>
      </c>
      <c r="B136" s="113" t="s">
        <v>266</v>
      </c>
      <c r="C136" s="15" t="s">
        <v>389</v>
      </c>
      <c r="D136" s="111" t="s">
        <v>268</v>
      </c>
    </row>
    <row r="137" spans="1:4" x14ac:dyDescent="0.2">
      <c r="A137" s="112" t="s">
        <v>304</v>
      </c>
      <c r="B137" s="113" t="s">
        <v>303</v>
      </c>
      <c r="C137" s="15" t="s">
        <v>389</v>
      </c>
      <c r="D137" s="111" t="s">
        <v>305</v>
      </c>
    </row>
    <row r="138" spans="1:4" x14ac:dyDescent="0.2">
      <c r="A138" s="112" t="s">
        <v>370</v>
      </c>
      <c r="B138" s="113" t="s">
        <v>369</v>
      </c>
      <c r="C138" s="15" t="s">
        <v>389</v>
      </c>
      <c r="D138" s="111" t="s">
        <v>371</v>
      </c>
    </row>
    <row r="139" spans="1:4" x14ac:dyDescent="0.2">
      <c r="A139" s="112" t="s">
        <v>259</v>
      </c>
      <c r="B139" s="113" t="s">
        <v>258</v>
      </c>
      <c r="C139" s="15" t="s">
        <v>389</v>
      </c>
      <c r="D139" s="111" t="s">
        <v>260</v>
      </c>
    </row>
    <row r="140" spans="1:4" x14ac:dyDescent="0.2">
      <c r="A140" s="112" t="s">
        <v>324</v>
      </c>
      <c r="B140" s="113" t="s">
        <v>323</v>
      </c>
      <c r="C140" s="15" t="s">
        <v>389</v>
      </c>
      <c r="D140" s="111" t="s">
        <v>325</v>
      </c>
    </row>
    <row r="141" spans="1:4" x14ac:dyDescent="0.2">
      <c r="A141" s="112" t="s">
        <v>611</v>
      </c>
      <c r="B141" s="113" t="s">
        <v>612</v>
      </c>
      <c r="C141" s="15" t="s">
        <v>389</v>
      </c>
      <c r="D141" s="111" t="s">
        <v>613</v>
      </c>
    </row>
    <row r="142" spans="1:4" x14ac:dyDescent="0.2">
      <c r="A142" s="112" t="s">
        <v>409</v>
      </c>
      <c r="B142" s="113" t="s">
        <v>408</v>
      </c>
      <c r="C142" s="15" t="s">
        <v>389</v>
      </c>
      <c r="D142" s="111" t="s">
        <v>410</v>
      </c>
    </row>
    <row r="143" spans="1:4" x14ac:dyDescent="0.2">
      <c r="A143" s="112" t="s">
        <v>361</v>
      </c>
      <c r="B143" s="113" t="s">
        <v>360</v>
      </c>
      <c r="C143" s="15" t="s">
        <v>389</v>
      </c>
      <c r="D143" s="111" t="s">
        <v>362</v>
      </c>
    </row>
    <row r="144" spans="1:4" x14ac:dyDescent="0.2">
      <c r="A144" s="112" t="s">
        <v>432</v>
      </c>
      <c r="B144" s="113" t="s">
        <v>431</v>
      </c>
      <c r="C144" s="15" t="s">
        <v>389</v>
      </c>
      <c r="D144" s="111" t="s">
        <v>433</v>
      </c>
    </row>
    <row r="145" spans="1:4" x14ac:dyDescent="0.2">
      <c r="A145" s="112" t="s">
        <v>321</v>
      </c>
      <c r="B145" s="113" t="s">
        <v>320</v>
      </c>
      <c r="C145" s="15" t="s">
        <v>389</v>
      </c>
      <c r="D145" s="111" t="s">
        <v>322</v>
      </c>
    </row>
    <row r="146" spans="1:4" x14ac:dyDescent="0.2">
      <c r="A146" s="112" t="s">
        <v>715</v>
      </c>
      <c r="B146" s="113" t="s">
        <v>614</v>
      </c>
      <c r="C146" s="15" t="s">
        <v>389</v>
      </c>
      <c r="D146" s="111" t="s">
        <v>615</v>
      </c>
    </row>
    <row r="147" spans="1:4" x14ac:dyDescent="0.2">
      <c r="A147" s="112" t="s">
        <v>318</v>
      </c>
      <c r="B147" s="113" t="s">
        <v>317</v>
      </c>
      <c r="C147" s="15" t="s">
        <v>389</v>
      </c>
      <c r="D147" s="111" t="s">
        <v>319</v>
      </c>
    </row>
    <row r="148" spans="1:4" x14ac:dyDescent="0.2">
      <c r="A148" s="112" t="s">
        <v>333</v>
      </c>
      <c r="B148" s="113" t="s">
        <v>332</v>
      </c>
      <c r="C148" s="15" t="s">
        <v>389</v>
      </c>
      <c r="D148" s="111" t="s">
        <v>334</v>
      </c>
    </row>
    <row r="149" spans="1:4" x14ac:dyDescent="0.2">
      <c r="A149" s="112" t="s">
        <v>412</v>
      </c>
      <c r="B149" s="113" t="s">
        <v>411</v>
      </c>
      <c r="C149" s="15" t="s">
        <v>389</v>
      </c>
      <c r="D149" s="111" t="s">
        <v>13</v>
      </c>
    </row>
    <row r="150" spans="1:4" x14ac:dyDescent="0.2">
      <c r="A150" s="112" t="s">
        <v>307</v>
      </c>
      <c r="B150" s="113" t="s">
        <v>306</v>
      </c>
      <c r="C150" s="15" t="s">
        <v>389</v>
      </c>
      <c r="D150" s="111" t="s">
        <v>308</v>
      </c>
    </row>
    <row r="151" spans="1:4" x14ac:dyDescent="0.2">
      <c r="A151" s="112" t="s">
        <v>413</v>
      </c>
      <c r="B151" s="113" t="s">
        <v>343</v>
      </c>
      <c r="C151" s="15" t="s">
        <v>389</v>
      </c>
      <c r="D151" s="111" t="s">
        <v>344</v>
      </c>
    </row>
    <row r="152" spans="1:4" x14ac:dyDescent="0.2">
      <c r="A152" s="112" t="s">
        <v>341</v>
      </c>
      <c r="B152" s="113" t="s">
        <v>340</v>
      </c>
      <c r="C152" s="15" t="s">
        <v>389</v>
      </c>
      <c r="D152" s="111" t="s">
        <v>342</v>
      </c>
    </row>
    <row r="153" spans="1:4" x14ac:dyDescent="0.2">
      <c r="A153" s="112" t="s">
        <v>192</v>
      </c>
      <c r="B153" s="113" t="s">
        <v>191</v>
      </c>
      <c r="C153" s="15" t="s">
        <v>389</v>
      </c>
      <c r="D153" s="111" t="s">
        <v>193</v>
      </c>
    </row>
    <row r="154" spans="1:4" x14ac:dyDescent="0.2">
      <c r="A154" s="112" t="s">
        <v>616</v>
      </c>
      <c r="B154" s="113" t="s">
        <v>617</v>
      </c>
      <c r="C154" s="15" t="s">
        <v>389</v>
      </c>
      <c r="D154" s="111" t="s">
        <v>618</v>
      </c>
    </row>
    <row r="155" spans="1:4" x14ac:dyDescent="0.2">
      <c r="A155" s="112" t="s">
        <v>166</v>
      </c>
      <c r="B155" s="113" t="s">
        <v>165</v>
      </c>
      <c r="C155" s="15" t="s">
        <v>389</v>
      </c>
      <c r="D155" s="111" t="s">
        <v>167</v>
      </c>
    </row>
    <row r="156" spans="1:4" x14ac:dyDescent="0.2">
      <c r="A156" s="112" t="s">
        <v>415</v>
      </c>
      <c r="B156" s="113" t="s">
        <v>414</v>
      </c>
      <c r="C156" s="15" t="s">
        <v>389</v>
      </c>
      <c r="D156" s="111" t="s">
        <v>416</v>
      </c>
    </row>
    <row r="157" spans="1:4" x14ac:dyDescent="0.2">
      <c r="A157" s="112" t="s">
        <v>716</v>
      </c>
      <c r="B157" s="113" t="s">
        <v>717</v>
      </c>
      <c r="C157" s="15" t="s">
        <v>389</v>
      </c>
      <c r="D157" s="111" t="s">
        <v>718</v>
      </c>
    </row>
    <row r="158" spans="1:4" x14ac:dyDescent="0.2">
      <c r="A158" s="112" t="s">
        <v>435</v>
      </c>
      <c r="B158" s="113" t="s">
        <v>434</v>
      </c>
      <c r="C158" s="15" t="s">
        <v>389</v>
      </c>
      <c r="D158" s="111" t="s">
        <v>436</v>
      </c>
    </row>
    <row r="159" spans="1:4" x14ac:dyDescent="0.2">
      <c r="A159" s="112" t="s">
        <v>418</v>
      </c>
      <c r="B159" s="113" t="s">
        <v>417</v>
      </c>
      <c r="C159" s="15" t="s">
        <v>389</v>
      </c>
      <c r="D159" s="111" t="s">
        <v>419</v>
      </c>
    </row>
    <row r="160" spans="1:4" x14ac:dyDescent="0.2">
      <c r="A160" s="112" t="s">
        <v>256</v>
      </c>
      <c r="B160" s="113" t="s">
        <v>255</v>
      </c>
      <c r="C160" s="15" t="s">
        <v>389</v>
      </c>
      <c r="D160" s="111" t="s">
        <v>257</v>
      </c>
    </row>
    <row r="161" spans="1:4" x14ac:dyDescent="0.2">
      <c r="A161" s="112" t="s">
        <v>315</v>
      </c>
      <c r="B161" s="113" t="s">
        <v>314</v>
      </c>
      <c r="C161" s="15" t="s">
        <v>389</v>
      </c>
      <c r="D161" s="111" t="s">
        <v>316</v>
      </c>
    </row>
    <row r="162" spans="1:4" x14ac:dyDescent="0.2">
      <c r="A162" s="112" t="s">
        <v>364</v>
      </c>
      <c r="B162" s="113" t="s">
        <v>363</v>
      </c>
      <c r="C162" s="15" t="s">
        <v>389</v>
      </c>
      <c r="D162" s="111" t="s">
        <v>365</v>
      </c>
    </row>
    <row r="163" spans="1:4" x14ac:dyDescent="0.2">
      <c r="A163" s="112" t="s">
        <v>310</v>
      </c>
      <c r="B163" s="113" t="s">
        <v>309</v>
      </c>
      <c r="C163" s="15" t="s">
        <v>389</v>
      </c>
      <c r="D163" s="111" t="s">
        <v>311</v>
      </c>
    </row>
    <row r="164" spans="1:4" x14ac:dyDescent="0.2">
      <c r="A164" s="109" t="s">
        <v>719</v>
      </c>
      <c r="B164" s="15" t="s">
        <v>209</v>
      </c>
      <c r="C164" s="15" t="s">
        <v>389</v>
      </c>
      <c r="D164" s="111" t="s">
        <v>210</v>
      </c>
    </row>
    <row r="165" spans="1:4" x14ac:dyDescent="0.2">
      <c r="A165" s="109" t="s">
        <v>346</v>
      </c>
      <c r="B165" s="15" t="s">
        <v>345</v>
      </c>
      <c r="C165" s="15" t="s">
        <v>389</v>
      </c>
      <c r="D165" s="111" t="s">
        <v>347</v>
      </c>
    </row>
    <row r="166" spans="1:4" x14ac:dyDescent="0.2">
      <c r="A166" s="109" t="s">
        <v>349</v>
      </c>
      <c r="B166" s="15" t="s">
        <v>348</v>
      </c>
      <c r="C166" s="15" t="s">
        <v>389</v>
      </c>
      <c r="D166" s="111" t="s">
        <v>350</v>
      </c>
    </row>
    <row r="167" spans="1:4" x14ac:dyDescent="0.2">
      <c r="A167" s="109" t="s">
        <v>275</v>
      </c>
      <c r="B167" s="15" t="s">
        <v>274</v>
      </c>
      <c r="C167" s="15" t="s">
        <v>389</v>
      </c>
      <c r="D167" s="111" t="s">
        <v>276</v>
      </c>
    </row>
    <row r="168" spans="1:4" x14ac:dyDescent="0.2">
      <c r="A168" s="109" t="s">
        <v>204</v>
      </c>
      <c r="B168" s="15" t="s">
        <v>203</v>
      </c>
      <c r="C168" s="15" t="s">
        <v>389</v>
      </c>
      <c r="D168" s="111" t="s">
        <v>205</v>
      </c>
    </row>
    <row r="169" spans="1:4" x14ac:dyDescent="0.2">
      <c r="A169" s="109" t="s">
        <v>336</v>
      </c>
      <c r="B169" s="15" t="s">
        <v>335</v>
      </c>
      <c r="C169" s="15" t="s">
        <v>389</v>
      </c>
      <c r="D169" s="111" t="s">
        <v>5</v>
      </c>
    </row>
    <row r="170" spans="1:4" x14ac:dyDescent="0.2">
      <c r="A170" s="109" t="s">
        <v>421</v>
      </c>
      <c r="B170" s="15" t="s">
        <v>420</v>
      </c>
      <c r="C170" s="15" t="s">
        <v>389</v>
      </c>
      <c r="D170" s="111" t="s">
        <v>422</v>
      </c>
    </row>
    <row r="171" spans="1:4" x14ac:dyDescent="0.2">
      <c r="A171" s="109" t="s">
        <v>186</v>
      </c>
      <c r="B171" s="15" t="s">
        <v>185</v>
      </c>
      <c r="C171" s="15" t="s">
        <v>389</v>
      </c>
      <c r="D171" s="111" t="s">
        <v>187</v>
      </c>
    </row>
    <row r="172" spans="1:4" x14ac:dyDescent="0.2">
      <c r="A172" s="109" t="s">
        <v>227</v>
      </c>
      <c r="B172" s="15" t="s">
        <v>226</v>
      </c>
      <c r="C172" s="15" t="s">
        <v>389</v>
      </c>
      <c r="D172" s="111" t="s">
        <v>228</v>
      </c>
    </row>
    <row r="173" spans="1:4" x14ac:dyDescent="0.2">
      <c r="A173" s="109" t="s">
        <v>352</v>
      </c>
      <c r="B173" s="15" t="s">
        <v>351</v>
      </c>
      <c r="C173" s="15" t="s">
        <v>389</v>
      </c>
      <c r="D173" s="111" t="s">
        <v>353</v>
      </c>
    </row>
    <row r="174" spans="1:4" x14ac:dyDescent="0.2">
      <c r="A174" s="109" t="s">
        <v>121</v>
      </c>
      <c r="B174" s="15" t="s">
        <v>120</v>
      </c>
      <c r="C174" s="15" t="s">
        <v>389</v>
      </c>
      <c r="D174" s="111" t="s">
        <v>122</v>
      </c>
    </row>
    <row r="175" spans="1:4" x14ac:dyDescent="0.2">
      <c r="A175" s="122" t="s">
        <v>398</v>
      </c>
      <c r="B175" s="123" t="s">
        <v>312</v>
      </c>
      <c r="C175" s="123" t="s">
        <v>389</v>
      </c>
      <c r="D175" s="121" t="s">
        <v>313</v>
      </c>
    </row>
  </sheetData>
  <sheetProtection algorithmName="SHA-512" hashValue="1gZdBP4HL4F7ZpT9MKuHoOTnXyTHhERI+9g7brn8xadEpHY072RLX3WfQJ06YGHsfyPn0QpCzwNbn/btkPOeXw==" saltValue="e9S4FtR16pj54925R+E8kQ==" spinCount="100000" sheet="1" objects="1" scenarios="1" formatCells="0" autoFilter="0"/>
  <autoFilter ref="A2:D175" xr:uid="{BFC025A6-B294-433D-AA09-8C965A757D0C}"/>
  <mergeCells count="2">
    <mergeCell ref="A1:D1"/>
    <mergeCell ref="F1:G1"/>
  </mergeCells>
  <pageMargins left="0.70866141732283461" right="0.70866141732283461" top="0.55118110236220474" bottom="0.55118110236220474" header="0.11811023622047244" footer="0.11811023622047244"/>
  <pageSetup paperSize="9" scale="3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4"/>
  <sheetViews>
    <sheetView showGridLines="0" zoomScale="90" zoomScaleNormal="90" workbookViewId="0">
      <pane ySplit="10" topLeftCell="A11" activePane="bottomLeft" state="frozen"/>
      <selection pane="bottomLeft" activeCell="H40" sqref="H40"/>
    </sheetView>
  </sheetViews>
  <sheetFormatPr defaultColWidth="9.140625" defaultRowHeight="11.25" x14ac:dyDescent="0.2"/>
  <cols>
    <col min="1" max="1" width="11.140625" style="124" customWidth="1"/>
    <col min="2" max="2" width="17" style="124" customWidth="1"/>
    <col min="3" max="3" width="9.7109375" style="124" customWidth="1"/>
    <col min="4" max="4" width="15.42578125" style="124" customWidth="1"/>
    <col min="5" max="5" width="19.42578125" style="124" customWidth="1"/>
    <col min="6" max="6" width="19.42578125" style="127" customWidth="1"/>
    <col min="7" max="7" width="13" style="124" bestFit="1" customWidth="1"/>
    <col min="8" max="8" width="139.5703125" style="124" customWidth="1"/>
    <col min="9" max="16384" width="9.140625" style="124"/>
  </cols>
  <sheetData>
    <row r="1" spans="1:8" ht="15" x14ac:dyDescent="0.2">
      <c r="A1" s="198" t="str">
        <f>VLOOKUP("G00",tblTranslation[],LangNameID,FALSE) &amp;" ( "&amp;Idiom&amp;" )"</f>
        <v>Instructions to complete the form ( ENG )</v>
      </c>
      <c r="B1" s="198"/>
      <c r="C1" s="198"/>
      <c r="D1" s="198"/>
      <c r="E1" s="198"/>
      <c r="F1" s="198"/>
      <c r="G1" s="198"/>
      <c r="H1" s="198"/>
    </row>
    <row r="2" spans="1:8" ht="12.75" x14ac:dyDescent="0.2">
      <c r="A2" s="199" t="str">
        <f>VLOOKUP("G01",tblTranslation[],LangFieldID,FALSE)</f>
        <v>General</v>
      </c>
      <c r="B2" s="199"/>
      <c r="C2" s="199"/>
      <c r="D2" s="199"/>
      <c r="E2" s="104"/>
      <c r="F2" s="33"/>
      <c r="G2" s="27"/>
      <c r="H2" s="28"/>
    </row>
    <row r="3" spans="1:8" x14ac:dyDescent="0.2">
      <c r="A3" s="28" t="s">
        <v>450</v>
      </c>
      <c r="B3" s="200" t="str">
        <f>VLOOKUP("G01a",tblTranslation[],LangNameID,FALSE)</f>
        <v>Complete as far as possible the Header and Detail sections (don't leave fields empty where information is known)</v>
      </c>
      <c r="C3" s="200"/>
      <c r="D3" s="200"/>
      <c r="E3" s="200"/>
      <c r="F3" s="200"/>
      <c r="G3" s="200"/>
      <c r="H3" s="200"/>
    </row>
    <row r="4" spans="1:8" x14ac:dyDescent="0.2">
      <c r="A4" s="28" t="s">
        <v>451</v>
      </c>
      <c r="B4" s="200" t="str">
        <f>VLOOKUP("G01b",tblTranslation[],LangNameID,FALSE)</f>
        <v>In Header section, only white cells can be filled (manually or by selecting from the Combo Box the corresponding code)</v>
      </c>
      <c r="C4" s="200"/>
      <c r="D4" s="200"/>
      <c r="E4" s="200"/>
      <c r="F4" s="200"/>
      <c r="G4" s="200"/>
      <c r="H4" s="200"/>
    </row>
    <row r="5" spans="1:8" x14ac:dyDescent="0.2">
      <c r="A5" s="28" t="s">
        <v>452</v>
      </c>
      <c r="B5" s="200" t="str">
        <f>VLOOKUP("G01c",tblTranslation[],LangNameID,FALSE)</f>
        <v>Always use ICCAT standard codes (when element "OTHERS" of various fields is required it must be explicitly described in "Notes")</v>
      </c>
      <c r="C5" s="200"/>
      <c r="D5" s="200"/>
      <c r="E5" s="200"/>
      <c r="F5" s="200"/>
      <c r="G5" s="200"/>
      <c r="H5" s="200"/>
    </row>
    <row r="6" spans="1:8" x14ac:dyDescent="0.2">
      <c r="A6" s="28" t="s">
        <v>453</v>
      </c>
      <c r="B6" s="200" t="str">
        <f>VLOOKUP("G01d",tblTranslation[],LangNameID,FALSE)</f>
        <v>Recommendation for users with databases: To paste an entire dataset into the Detail section (must have the same structure and format) use "Paste special (values)"</v>
      </c>
      <c r="C6" s="200"/>
      <c r="D6" s="200"/>
      <c r="E6" s="200"/>
      <c r="F6" s="200"/>
      <c r="G6" s="200"/>
      <c r="H6" s="200"/>
    </row>
    <row r="7" spans="1:8" x14ac:dyDescent="0.2">
      <c r="A7" s="28" t="s">
        <v>454</v>
      </c>
      <c r="B7" s="200" t="str">
        <f>VLOOKUP("G01e",tblTranslation[],LangNameID,FALSE)</f>
        <v>Leave "blank" the fields for which you don't collect information</v>
      </c>
      <c r="C7" s="200"/>
      <c r="D7" s="200"/>
      <c r="E7" s="200"/>
      <c r="F7" s="200"/>
      <c r="G7" s="200"/>
      <c r="H7" s="200"/>
    </row>
    <row r="8" spans="1:8" x14ac:dyDescent="0.2">
      <c r="A8" s="29"/>
      <c r="B8" s="29"/>
      <c r="C8" s="6"/>
      <c r="D8" s="6"/>
      <c r="E8" s="6"/>
      <c r="F8" s="34"/>
      <c r="G8" s="30"/>
      <c r="H8" s="29"/>
    </row>
    <row r="9" spans="1:8" ht="12.75" x14ac:dyDescent="0.2">
      <c r="A9" s="227" t="str">
        <f>VLOOKUP("S00",tblTranslation[],LangFieldID,FALSE)</f>
        <v>Specific (by field)</v>
      </c>
      <c r="B9" s="227"/>
      <c r="C9" s="227"/>
      <c r="D9" s="227"/>
      <c r="E9" s="100"/>
      <c r="F9" s="34"/>
      <c r="G9" s="30"/>
      <c r="H9" s="29"/>
    </row>
    <row r="10" spans="1:8" x14ac:dyDescent="0.2">
      <c r="A10" s="31" t="str">
        <f>VLOOKUP("SC01",tblTranslation[],LangFieldID,FALSE)</f>
        <v>Form</v>
      </c>
      <c r="B10" s="31" t="str">
        <f>VLOOKUP("SC02",tblTranslation[],LangFieldID,FALSE)</f>
        <v>Sub-form</v>
      </c>
      <c r="C10" s="31" t="str">
        <f>VLOOKUP("SC03",tblTranslation[],LangFieldID,FALSE)</f>
        <v>Part</v>
      </c>
      <c r="D10" s="31" t="str">
        <f>VLOOKUP("SC04",tblTranslation[],LangFieldID,FALSE)</f>
        <v>Section</v>
      </c>
      <c r="E10" s="31" t="str">
        <f>VLOOKUP("SC05",tblTranslation[],LangFieldID,FALSE)</f>
        <v>Sub-section</v>
      </c>
      <c r="F10" s="35" t="str">
        <f>VLOOKUP("SC06",tblTranslation[],LangFieldID,FALSE)</f>
        <v>Field (name)</v>
      </c>
      <c r="G10" s="32" t="str">
        <f>VLOOKUP("SC07",tblTranslation[],LangFieldID,FALSE)</f>
        <v>Field (format)</v>
      </c>
      <c r="H10" s="31" t="str">
        <f>VLOOKUP("SC08",tblTranslation[],LangFieldID,FALSE)</f>
        <v>Description</v>
      </c>
    </row>
    <row r="11" spans="1:8" ht="14.25" customHeight="1" x14ac:dyDescent="0.2">
      <c r="A11" s="201" t="str">
        <f>VLOOKUP("T00",tblTranslation[],LangFieldID,FALSE)</f>
        <v>CP57-RandomControls</v>
      </c>
      <c r="B11" s="94" t="str">
        <f>VLOOKUP("T01",tblTranslation[],LangFieldID,FALSE)</f>
        <v>Title</v>
      </c>
      <c r="C11" s="95"/>
      <c r="D11" s="95"/>
      <c r="E11" s="95"/>
      <c r="F11" s="52" t="str">
        <f>VLOOKUP("tVersion",tblTranslation[],LangFieldID,FALSE)</f>
        <v>Version</v>
      </c>
      <c r="G11" s="53" t="str">
        <f>VLOOKUP("tVersion",tblTranslation[],6,FALSE)</f>
        <v>(fixed)</v>
      </c>
      <c r="H11" s="54" t="str">
        <f>VLOOKUP("tVersion",tblTranslation[],LangNameID,FALSE)</f>
        <v>Always use the lastest version of this form.</v>
      </c>
    </row>
    <row r="12" spans="1:8" ht="14.25" customHeight="1" x14ac:dyDescent="0.2">
      <c r="A12" s="202"/>
      <c r="B12" s="96"/>
      <c r="C12" s="97"/>
      <c r="D12" s="97"/>
      <c r="E12" s="97"/>
      <c r="F12" s="52" t="str">
        <f>VLOOKUP("tLang",tblTranslation[],LangFieldID,FALSE)</f>
        <v>Language</v>
      </c>
      <c r="G12" s="53" t="str">
        <f>VLOOKUP("tLang",tblTranslation[],6,FALSE)</f>
        <v>ICCAT code</v>
      </c>
      <c r="H12" s="54" t="str">
        <f>VLOOKUP("tLang",tblTranslation[],LangNameID,FALSE)</f>
        <v>Choose the language (EN, FR, ES) for form translation</v>
      </c>
    </row>
    <row r="13" spans="1:8" ht="14.25" customHeight="1" x14ac:dyDescent="0.2">
      <c r="A13" s="202"/>
      <c r="B13" s="201" t="str">
        <f>VLOOKUP("T03",tblTranslation[],LangFieldID,FALSE)</f>
        <v>CP57</v>
      </c>
      <c r="C13" s="201" t="str">
        <f>VLOOKUP("H00",tblTranslation[],LangFieldID,FALSE)</f>
        <v>Header</v>
      </c>
      <c r="D13" s="213" t="str">
        <f>VLOOKUP("H10",tblTranslation[],LangFieldID,FALSE)</f>
        <v>Flag Correspondent</v>
      </c>
      <c r="E13" s="216"/>
      <c r="F13" s="55" t="str">
        <f>VLOOKUP("hPerson",tblTranslation[],LangFieldID,FALSE)</f>
        <v>Name</v>
      </c>
      <c r="G13" s="56" t="str">
        <f>VLOOKUP("hPerson",tblTranslation[],6,FALSE)</f>
        <v>string</v>
      </c>
      <c r="H13" s="57" t="str">
        <f>VLOOKUP("hPerson",tblTranslation[],LangNameID,FALSE)</f>
        <v>Enter the name of the person to be contacted in the event of enquiries</v>
      </c>
    </row>
    <row r="14" spans="1:8" ht="14.25" customHeight="1" x14ac:dyDescent="0.2">
      <c r="A14" s="202"/>
      <c r="B14" s="202"/>
      <c r="C14" s="202"/>
      <c r="D14" s="214"/>
      <c r="E14" s="217"/>
      <c r="F14" s="55" t="str">
        <f>VLOOKUP("hAgency",tblTranslation[],LangFieldID,FALSE)</f>
        <v>Reporting Agency</v>
      </c>
      <c r="G14" s="56" t="str">
        <f>VLOOKUP("hAgency",tblTranslation[],6,FALSE)</f>
        <v>string</v>
      </c>
      <c r="H14" s="57" t="str">
        <f>VLOOKUP("hAgency",tblTranslation[],LangNameID,FALSE)</f>
        <v>Enter the name of your ministry, institute or agency</v>
      </c>
    </row>
    <row r="15" spans="1:8" ht="14.25" customHeight="1" x14ac:dyDescent="0.2">
      <c r="A15" s="202"/>
      <c r="B15" s="202"/>
      <c r="C15" s="202"/>
      <c r="D15" s="214"/>
      <c r="E15" s="217"/>
      <c r="F15" s="55" t="str">
        <f>VLOOKUP("hAddress",tblTranslation[],LangFieldID,FALSE)</f>
        <v>Address</v>
      </c>
      <c r="G15" s="56" t="str">
        <f>VLOOKUP("hAddress",tblTranslation[],6,FALSE)</f>
        <v>string</v>
      </c>
      <c r="H15" s="57" t="str">
        <f>VLOOKUP("hAddress",tblTranslation[],LangNameID,FALSE)</f>
        <v>Enter the street address of your ministry, institute or agency</v>
      </c>
    </row>
    <row r="16" spans="1:8" ht="14.25" customHeight="1" x14ac:dyDescent="0.2">
      <c r="A16" s="202"/>
      <c r="B16" s="202"/>
      <c r="C16" s="202"/>
      <c r="D16" s="214"/>
      <c r="E16" s="217"/>
      <c r="F16" s="55" t="str">
        <f>VLOOKUP("hEmail",tblTranslation[],LangFieldID,FALSE)</f>
        <v>Email</v>
      </c>
      <c r="G16" s="56" t="str">
        <f>VLOOKUP("hEmail",tblTranslation[],6,FALSE)</f>
        <v>string</v>
      </c>
      <c r="H16" s="57" t="str">
        <f>VLOOKUP("hEmail",tblTranslation[],LangNameID,FALSE)</f>
        <v>Enter the email address of the person to be contacted</v>
      </c>
    </row>
    <row r="17" spans="1:9" ht="14.25" customHeight="1" x14ac:dyDescent="0.2">
      <c r="A17" s="202"/>
      <c r="B17" s="202"/>
      <c r="C17" s="202"/>
      <c r="D17" s="214"/>
      <c r="E17" s="217"/>
      <c r="F17" s="55" t="str">
        <f>VLOOKUP("hPhone",tblTranslation[],LangFieldID,FALSE)</f>
        <v>Phone</v>
      </c>
      <c r="G17" s="56" t="str">
        <f>VLOOKUP("hPhone",tblTranslation[],6,FALSE)</f>
        <v>string</v>
      </c>
      <c r="H17" s="57" t="str">
        <f>VLOOKUP("hPhone",tblTranslation[],LangNameID,FALSE)</f>
        <v>Enter the telephone number of the person to be contacted</v>
      </c>
    </row>
    <row r="18" spans="1:9" ht="14.25" customHeight="1" x14ac:dyDescent="0.2">
      <c r="A18" s="202"/>
      <c r="B18" s="202"/>
      <c r="C18" s="203"/>
      <c r="D18" s="213" t="str">
        <f>VLOOKUP("H30",tblTranslation[],LangFieldID,FALSE)</f>
        <v>Data set characteristics</v>
      </c>
      <c r="E18" s="167"/>
      <c r="F18" s="163" t="str">
        <f>VLOOKUP("hFlagRep",tblTranslation[],LangFieldID,FALSE)</f>
        <v>Reporting Flag</v>
      </c>
      <c r="G18" s="56" t="str">
        <f>VLOOKUP("hFlagRep",tblTranslation[],6,FALSE)</f>
        <v>ICCAT code</v>
      </c>
      <c r="H18" s="57" t="str">
        <f>VLOOKUP("hFlagRep",tblTranslation[],LangNameID,FALSE)</f>
        <v>Enter the flag of the CPC (Party, Entity or Fishing Entity) submitting the information</v>
      </c>
    </row>
    <row r="19" spans="1:9" ht="25.5" customHeight="1" x14ac:dyDescent="0.2">
      <c r="A19" s="202"/>
      <c r="B19" s="202"/>
      <c r="C19" s="203"/>
      <c r="D19" s="214"/>
      <c r="E19" s="219" t="str">
        <f>VLOOKUP("hPeriod",tblTranslation[],LangFieldID,FALSE)</f>
        <v>Time period of reporting</v>
      </c>
      <c r="F19" s="164" t="str">
        <f>VLOOKUP("hPeriodFrom",tblTranslation[],LangFieldID,FALSE)</f>
        <v>From</v>
      </c>
      <c r="G19" s="56" t="str">
        <f>VLOOKUP("hPeriodFrom",tblTranslation[],6,FALSE)</f>
        <v>date</v>
      </c>
      <c r="H19" s="57" t="str">
        <f>VLOOKUP("hPeriodFrom",tblTranslation[],LangNameID,FALSE)</f>
        <v>Initial date for time period of Random Controls activity for the year that the data are being reported. Random controls shall take place in farms between the time of completion of the caging operations and the first caging of the following year</v>
      </c>
    </row>
    <row r="20" spans="1:9" ht="25.5" customHeight="1" x14ac:dyDescent="0.2">
      <c r="A20" s="202"/>
      <c r="B20" s="202"/>
      <c r="C20" s="203"/>
      <c r="D20" s="214"/>
      <c r="E20" s="220"/>
      <c r="F20" s="164" t="str">
        <f>VLOOKUP("hPeriodTo",tblTranslation[],LangFieldID,FALSE)</f>
        <v>to</v>
      </c>
      <c r="G20" s="56" t="str">
        <f>VLOOKUP("hPeriodTo",tblTranslation[],6,FALSE)</f>
        <v>date</v>
      </c>
      <c r="H20" s="57" t="str">
        <f>VLOOKUP("hPeriodTo",tblTranslation[],LangNameID,FALSE)</f>
        <v>End date for time period of Random Controls activity for the year that the data are being reported. Random controls shall take place in farms between the time of completion of the caging operations and the first caging of the following year</v>
      </c>
    </row>
    <row r="21" spans="1:9" x14ac:dyDescent="0.2">
      <c r="A21" s="202"/>
      <c r="B21" s="202"/>
      <c r="C21" s="203"/>
      <c r="D21" s="214"/>
      <c r="E21" s="166" t="str">
        <f>VLOOKUP("hReportingY",tblTranslation[],LangFieldID,FALSE)</f>
        <v>Year of reporting</v>
      </c>
      <c r="F21" s="164" t="str">
        <f>VLOOKUP("hYear",tblTranslation[],LangFieldID,FALSE)</f>
        <v>Year</v>
      </c>
      <c r="G21" s="56" t="str">
        <f>VLOOKUP("hYear",tblTranslation[],6,FALSE)</f>
        <v>date</v>
      </c>
      <c r="H21" s="57" t="str">
        <f>VLOOKUP("hYear",tblTranslation[],LangNameID,FALSE)</f>
        <v>Year to which the data pertain</v>
      </c>
    </row>
    <row r="22" spans="1:9" ht="14.25" customHeight="1" x14ac:dyDescent="0.2">
      <c r="A22" s="202"/>
      <c r="B22" s="202"/>
      <c r="C22" s="203"/>
      <c r="D22" s="215"/>
      <c r="E22" s="125" t="str">
        <f>VLOOKUP("hNotes",tblTranslation[],LangFieldID,FALSE)</f>
        <v>Notes</v>
      </c>
      <c r="F22" s="165" t="str">
        <f>VLOOKUP("hNotes",tblTranslation[],LangFieldID,FALSE)</f>
        <v>Notes</v>
      </c>
      <c r="G22" s="56" t="str">
        <f>VLOOKUP("hNotes",tblTranslation[],6,FALSE)</f>
        <v>string</v>
      </c>
      <c r="H22" s="57" t="str">
        <f>VLOOKUP("hNotes",tblTranslation[],LangNameID,FALSE)</f>
        <v>For any relevant notes</v>
      </c>
    </row>
    <row r="23" spans="1:9" ht="14.25" customHeight="1" x14ac:dyDescent="0.2">
      <c r="A23" s="202"/>
      <c r="B23" s="202"/>
      <c r="C23" s="202"/>
      <c r="D23" s="214" t="str">
        <f>VLOOKUP("H20",tblTranslation[],LangFieldID,FALSE)</f>
        <v>Secretariat use only</v>
      </c>
      <c r="E23" s="217"/>
      <c r="F23" s="55" t="str">
        <f>VLOOKUP("hDateRep",tblTranslation[],LangFieldID,FALSE)</f>
        <v>Date reported</v>
      </c>
      <c r="G23" s="56" t="str">
        <f>VLOOKUP("hDateRep",tblTranslation[],6,FALSE)</f>
        <v>date</v>
      </c>
      <c r="H23" s="57" t="str">
        <f>VLOOKUP("hDateRep",tblTranslation[],LangNameID,FALSE)</f>
        <v>Secretariat use only</v>
      </c>
      <c r="I23" s="126"/>
    </row>
    <row r="24" spans="1:9" ht="14.25" customHeight="1" x14ac:dyDescent="0.2">
      <c r="A24" s="202"/>
      <c r="B24" s="202"/>
      <c r="C24" s="202"/>
      <c r="D24" s="214"/>
      <c r="E24" s="217"/>
      <c r="F24" s="55" t="str">
        <f>VLOOKUP("hRef",tblTranslation[],LangFieldID,FALSE)</f>
        <v>Reference Nº</v>
      </c>
      <c r="G24" s="56" t="str">
        <f>VLOOKUP("hRef",tblTranslation[],6,FALSE)</f>
        <v>ICCAT code</v>
      </c>
      <c r="H24" s="57" t="str">
        <f>VLOOKUP("hRef",tblTranslation[],LangNameID,FALSE)</f>
        <v>Secretariat use only</v>
      </c>
    </row>
    <row r="25" spans="1:9" ht="14.25" customHeight="1" x14ac:dyDescent="0.2">
      <c r="A25" s="202"/>
      <c r="B25" s="202"/>
      <c r="C25" s="204"/>
      <c r="D25" s="215"/>
      <c r="E25" s="218"/>
      <c r="F25" s="55" t="str">
        <f>VLOOKUP("hFname",tblTranslation[],LangFieldID,FALSE)</f>
        <v>File name (proposed)</v>
      </c>
      <c r="G25" s="56" t="str">
        <f>VLOOKUP("hFName",tblTranslation[],6,FALSE)</f>
        <v>string</v>
      </c>
      <c r="H25" s="57" t="str">
        <f>VLOOKUP("hFName",tblTranslation[],LangNameID,FALSE)</f>
        <v>Send the form to ICCAT with the proposed file name (if required, adding a suffix at the end of the filename: [suffix])</v>
      </c>
    </row>
    <row r="26" spans="1:9" ht="14.25" customHeight="1" x14ac:dyDescent="0.2">
      <c r="A26" s="202"/>
      <c r="B26" s="202"/>
      <c r="C26" s="201" t="str">
        <f>VLOOKUP("D00",tblTranslation[],LangFieldID,FALSE)</f>
        <v>Detail</v>
      </c>
      <c r="D26" s="221" t="str">
        <f>VLOOKUP("D10",tblTranslation[],LangFieldID,FALSE)</f>
        <v>Farm information</v>
      </c>
      <c r="E26" s="222"/>
      <c r="F26" s="58" t="str">
        <f>VLOOKUP("ICCATSerialNo",tblTranslation[],LangFieldID,FALSE)</f>
        <v>ICCAT serial number</v>
      </c>
      <c r="G26" s="56" t="str">
        <f>VLOOKUP("ICCATSerialNo",tblTranslation[],6,FALSE)</f>
        <v>ICCAT code</v>
      </c>
      <c r="H26" s="57" t="str">
        <f>VLOOKUP("ICCATSerialNo",tblTranslation[],LangNameID,FALSE)</f>
        <v>ICCAT serial number (unique) of the farm registered</v>
      </c>
    </row>
    <row r="27" spans="1:9" ht="14.25" customHeight="1" x14ac:dyDescent="0.2">
      <c r="A27" s="202"/>
      <c r="B27" s="202"/>
      <c r="C27" s="202"/>
      <c r="D27" s="223"/>
      <c r="E27" s="224"/>
      <c r="F27" s="58" t="str">
        <f>VLOOKUP("FFBName",tblTranslation[],LangFieldID,FALSE)</f>
        <v>FFB name (Latin)</v>
      </c>
      <c r="G27" s="56" t="str">
        <f>VLOOKUP("FFBName",tblTranslation[],6,FALSE)</f>
        <v>string</v>
      </c>
      <c r="H27" s="57" t="str">
        <f>VLOOKUP("FFBName",tblTranslation[],LangNameID,FALSE)</f>
        <v>Bluefin tuna farming facility name in Latin script</v>
      </c>
    </row>
    <row r="28" spans="1:9" ht="14.25" customHeight="1" x14ac:dyDescent="0.2">
      <c r="A28" s="202"/>
      <c r="B28" s="202"/>
      <c r="C28" s="202"/>
      <c r="D28" s="225"/>
      <c r="E28" s="226"/>
      <c r="F28" s="58" t="str">
        <f>VLOOKUP("NumCgsTot",tblTranslation[],LangFieldID,FALSE)</f>
        <v>Total No. cages</v>
      </c>
      <c r="G28" s="56" t="str">
        <f>VLOOKUP("NumCgsTot",tblTranslation[],6,FALSE)</f>
        <v>Integer</v>
      </c>
      <c r="H28" s="57" t="str">
        <f>VLOOKUP("NumCgsTot",tblTranslation[],LangNameID,FALSE)</f>
        <v>Total number of cages after completion of caging operations</v>
      </c>
    </row>
    <row r="29" spans="1:9" ht="14.25" customHeight="1" x14ac:dyDescent="0.2">
      <c r="A29" s="202"/>
      <c r="B29" s="202"/>
      <c r="C29" s="202"/>
      <c r="D29" s="205" t="str">
        <f>VLOOKUP("D20",tblTranslation[],LangFieldID,FALSE)</f>
        <v>Caging Event information</v>
      </c>
      <c r="E29" s="206"/>
      <c r="F29" s="98" t="str">
        <f>VLOOKUP("ControlDate",tblTranslation[],LangFieldID,FALSE)</f>
        <v>Date of the control</v>
      </c>
      <c r="G29" s="56" t="str">
        <f>VLOOKUP("ControlDate",tblTranslation[],6,FALSE)</f>
        <v>date</v>
      </c>
      <c r="H29" s="57" t="str">
        <f>VLOOKUP("ControlDate",tblTranslation[],LangNameID,FALSE)</f>
        <v>Date of the control</v>
      </c>
    </row>
    <row r="30" spans="1:9" ht="14.25" customHeight="1" x14ac:dyDescent="0.2">
      <c r="A30" s="202"/>
      <c r="B30" s="202"/>
      <c r="C30" s="202"/>
      <c r="D30" s="207"/>
      <c r="E30" s="208"/>
      <c r="F30" s="98" t="str">
        <f>VLOOKUP("CgNum",tblTranslation[],LangFieldID,FALSE)</f>
        <v>Cage No.</v>
      </c>
      <c r="G30" s="56" t="str">
        <f>VLOOKUP("CgNum",tblTranslation[],6,FALSE)</f>
        <v>string</v>
      </c>
      <c r="H30" s="57" t="str">
        <f>VLOOKUP("CgNum",tblTranslation[],LangNameID,FALSE)</f>
        <v>Number of the controlled cage</v>
      </c>
    </row>
    <row r="31" spans="1:9" ht="14.25" customHeight="1" x14ac:dyDescent="0.2">
      <c r="A31" s="202"/>
      <c r="B31" s="202"/>
      <c r="C31" s="202"/>
      <c r="D31" s="207"/>
      <c r="E31" s="208"/>
      <c r="F31" s="98" t="str">
        <f>VLOOKUP("eBCDs",tblTranslation[],LangFieldID,FALSE)</f>
        <v>eBCD(s) concerned</v>
      </c>
      <c r="G31" s="56" t="str">
        <f>VLOOKUP("eBCDs",tblTranslation[],6,FALSE)</f>
        <v>string</v>
      </c>
      <c r="H31" s="57" t="str">
        <f>VLOOKUP("eBCDs",tblTranslation[],LangNameID,FALSE)</f>
        <v>eBCD(s) concerned</v>
      </c>
    </row>
    <row r="32" spans="1:9" ht="14.25" customHeight="1" x14ac:dyDescent="0.2">
      <c r="A32" s="202"/>
      <c r="B32" s="202"/>
      <c r="C32" s="202"/>
      <c r="D32" s="207"/>
      <c r="E32" s="208"/>
      <c r="F32" s="98" t="str">
        <f>VLOOKUP("ExpNumInd",tblTranslation[],LangFieldID,FALSE)</f>
        <v>No. expected individuals</v>
      </c>
      <c r="G32" s="56" t="str">
        <f>VLOOKUP("ExpNumInd",tblTranslation[],6,FALSE)</f>
        <v>Integer</v>
      </c>
      <c r="H32" s="57" t="str">
        <f>VLOOKUP("ExpNumInd",tblTranslation[],LangNameID,FALSE)</f>
        <v>Number of bluefin tuna individuals expected after the caging operations (caged pieces originally – mortalities in farm – harvested pieces)</v>
      </c>
    </row>
    <row r="33" spans="1:8" ht="14.25" customHeight="1" x14ac:dyDescent="0.2">
      <c r="A33" s="202"/>
      <c r="B33" s="202"/>
      <c r="C33" s="202"/>
      <c r="D33" s="209"/>
      <c r="E33" s="210"/>
      <c r="F33" s="98" t="str">
        <f>VLOOKUP("VerNumInd",tblTranslation[],LangFieldID,FALSE)</f>
        <v>No. verified individuals</v>
      </c>
      <c r="G33" s="56" t="str">
        <f>VLOOKUP("VerNumInd",tblTranslation[],6,FALSE)</f>
        <v>Integer</v>
      </c>
      <c r="H33" s="57" t="str">
        <f>VLOOKUP("VerNumInd",tblTranslation[],LangNameID,FALSE)</f>
        <v>Number of bluefin tuna individuals counted by way of control video record(s)</v>
      </c>
    </row>
    <row r="34" spans="1:8" ht="25.5" customHeight="1" x14ac:dyDescent="0.2">
      <c r="A34" s="204"/>
      <c r="B34" s="204"/>
      <c r="C34" s="204"/>
      <c r="D34" s="211" t="str">
        <f>VLOOKUP("D30",tblTranslation[],LangFieldID,FALSE)</f>
        <v>Actions</v>
      </c>
      <c r="E34" s="212"/>
      <c r="F34" s="99" t="str">
        <f>VLOOKUP("Actions",tblTranslation[],LangFieldID,FALSE)</f>
        <v>Follow up/Actions taken</v>
      </c>
      <c r="G34" s="56" t="str">
        <f>VLOOKUP("Actions",tblTranslation[],6,FALSE)</f>
        <v>string</v>
      </c>
      <c r="H34" s="57" t="str">
        <f>VLOOKUP("Actions",tblTranslation[],LangNameID,FALSE)</f>
        <v>Follow up/Actions taken in case of detected discrepancies. A margin of error of 5% between the number of individuals resulting from the control transfer and the expected number in the cage, may be allowed by the CPC competent authority</v>
      </c>
    </row>
  </sheetData>
  <sheetProtection algorithmName="SHA-512" hashValue="mvr01U+fhGAZRGBK9Zw5CqXb4lSV1AUfFcKX1Ip26uAt2ifcrqCxvKoFq60I9Bq32/L5y+FHAWxyyEUN6mMm6A==" saltValue="T7xsUbxyZwEBmOSYw5JH6Q==" spinCount="100000" sheet="1" objects="1" scenarios="1" formatCells="0" autoFilter="0"/>
  <mergeCells count="19">
    <mergeCell ref="B6:H6"/>
    <mergeCell ref="C13:C25"/>
    <mergeCell ref="B7:H7"/>
    <mergeCell ref="D29:E33"/>
    <mergeCell ref="D34:E34"/>
    <mergeCell ref="D18:D22"/>
    <mergeCell ref="D13:E17"/>
    <mergeCell ref="D23:E25"/>
    <mergeCell ref="E19:E20"/>
    <mergeCell ref="D26:E28"/>
    <mergeCell ref="A9:D9"/>
    <mergeCell ref="A11:A34"/>
    <mergeCell ref="C26:C34"/>
    <mergeCell ref="B13:B34"/>
    <mergeCell ref="A1:H1"/>
    <mergeCell ref="A2:D2"/>
    <mergeCell ref="B3:H3"/>
    <mergeCell ref="B4:H4"/>
    <mergeCell ref="B5:H5"/>
  </mergeCells>
  <hyperlinks>
    <hyperlink ref="F18" location="FlagName" display="FlagName" xr:uid="{A7636CA7-C00B-49CC-AB83-A361DFE2ACC5}"/>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59"/>
  <sheetViews>
    <sheetView zoomScale="80" zoomScaleNormal="80" workbookViewId="0">
      <pane ySplit="4" topLeftCell="A5" activePane="bottomLeft" state="frozen"/>
      <selection pane="bottomLeft" activeCell="A26" sqref="A26:XFD26"/>
    </sheetView>
  </sheetViews>
  <sheetFormatPr defaultColWidth="6.42578125" defaultRowHeight="12" x14ac:dyDescent="0.25"/>
  <cols>
    <col min="1" max="1" width="14.42578125" style="38" customWidth="1"/>
    <col min="2" max="2" width="8.85546875" style="38" bestFit="1" customWidth="1"/>
    <col min="3" max="3" width="11.28515625" style="38" bestFit="1" customWidth="1"/>
    <col min="4" max="4" width="10.42578125" style="38" bestFit="1" customWidth="1"/>
    <col min="5" max="5" width="8.85546875" style="38" bestFit="1" customWidth="1"/>
    <col min="6" max="6" width="12.7109375" style="38" bestFit="1" customWidth="1"/>
    <col min="7" max="7" width="28.42578125" style="38" bestFit="1" customWidth="1"/>
    <col min="8" max="8" width="30.42578125" style="38" bestFit="1" customWidth="1"/>
    <col min="9" max="9" width="31.7109375" style="38" bestFit="1" customWidth="1"/>
    <col min="10" max="13" width="83.85546875" style="38" customWidth="1"/>
    <col min="14" max="16384" width="6.42578125" style="38"/>
  </cols>
  <sheetData>
    <row r="1" spans="1:12" ht="12.75" x14ac:dyDescent="0.25">
      <c r="A1" s="228" t="s">
        <v>447</v>
      </c>
      <c r="B1" s="228"/>
      <c r="C1" s="228"/>
      <c r="D1" s="228"/>
      <c r="E1" s="228"/>
      <c r="F1" s="39"/>
      <c r="G1" s="40" t="s">
        <v>448</v>
      </c>
      <c r="H1" s="41">
        <f>IF(Idiom="ENG",7,IF(Idiom="FRA",8,9))</f>
        <v>7</v>
      </c>
    </row>
    <row r="2" spans="1:12" x14ac:dyDescent="0.25">
      <c r="A2" s="42"/>
      <c r="B2" s="42"/>
      <c r="C2" s="42"/>
      <c r="D2" s="42"/>
      <c r="E2" s="42"/>
      <c r="F2" s="42"/>
      <c r="G2" s="40" t="s">
        <v>449</v>
      </c>
      <c r="H2" s="41">
        <f>IF(Idiom="ENG",10,IF(Idiom="FRA",11,12))</f>
        <v>10</v>
      </c>
    </row>
    <row r="4" spans="1:12" x14ac:dyDescent="0.25">
      <c r="A4" s="44" t="s">
        <v>377</v>
      </c>
      <c r="B4" s="45" t="s">
        <v>437</v>
      </c>
      <c r="C4" s="45" t="s">
        <v>438</v>
      </c>
      <c r="D4" s="45" t="s">
        <v>372</v>
      </c>
      <c r="E4" s="45" t="s">
        <v>439</v>
      </c>
      <c r="F4" s="46" t="s">
        <v>440</v>
      </c>
      <c r="G4" s="46" t="s">
        <v>441</v>
      </c>
      <c r="H4" s="46" t="s">
        <v>442</v>
      </c>
      <c r="I4" s="46" t="s">
        <v>443</v>
      </c>
      <c r="J4" s="45" t="s">
        <v>578</v>
      </c>
      <c r="K4" s="45" t="s">
        <v>579</v>
      </c>
      <c r="L4" s="47" t="s">
        <v>580</v>
      </c>
    </row>
    <row r="5" spans="1:12" ht="26.25" customHeight="1" x14ac:dyDescent="0.25">
      <c r="A5" s="64" t="s">
        <v>532</v>
      </c>
      <c r="B5" s="62">
        <v>1</v>
      </c>
      <c r="C5" s="62" t="s">
        <v>721</v>
      </c>
      <c r="D5" s="62" t="s">
        <v>374</v>
      </c>
      <c r="E5" s="62" t="s">
        <v>457</v>
      </c>
      <c r="F5" s="62" t="s">
        <v>444</v>
      </c>
      <c r="G5" s="62" t="s">
        <v>723</v>
      </c>
      <c r="H5" s="62" t="s">
        <v>723</v>
      </c>
      <c r="I5" s="62" t="s">
        <v>723</v>
      </c>
      <c r="J5" s="62" t="s">
        <v>724</v>
      </c>
      <c r="K5" s="62" t="s">
        <v>785</v>
      </c>
      <c r="L5" s="65" t="s">
        <v>786</v>
      </c>
    </row>
    <row r="6" spans="1:12" x14ac:dyDescent="0.25">
      <c r="A6" s="66" t="s">
        <v>383</v>
      </c>
      <c r="B6" s="62">
        <v>2</v>
      </c>
      <c r="C6" s="62" t="s">
        <v>721</v>
      </c>
      <c r="D6" s="62" t="s">
        <v>374</v>
      </c>
      <c r="E6" s="67" t="s">
        <v>464</v>
      </c>
      <c r="F6" s="67" t="s">
        <v>444</v>
      </c>
      <c r="G6" s="67" t="s">
        <v>374</v>
      </c>
      <c r="H6" s="67" t="s">
        <v>512</v>
      </c>
      <c r="I6" s="67" t="s">
        <v>513</v>
      </c>
      <c r="J6" s="67" t="s">
        <v>514</v>
      </c>
      <c r="K6" s="67" t="s">
        <v>515</v>
      </c>
      <c r="L6" s="68" t="s">
        <v>516</v>
      </c>
    </row>
    <row r="7" spans="1:12" x14ac:dyDescent="0.25">
      <c r="A7" s="69" t="s">
        <v>523</v>
      </c>
      <c r="B7" s="62">
        <v>3</v>
      </c>
      <c r="C7" s="62" t="s">
        <v>721</v>
      </c>
      <c r="D7" s="62" t="s">
        <v>374</v>
      </c>
      <c r="E7" s="67" t="s">
        <v>464</v>
      </c>
      <c r="F7" s="67" t="s">
        <v>444</v>
      </c>
      <c r="G7" s="67" t="s">
        <v>517</v>
      </c>
      <c r="H7" s="67" t="s">
        <v>518</v>
      </c>
      <c r="I7" s="67" t="s">
        <v>519</v>
      </c>
      <c r="J7" s="67" t="s">
        <v>520</v>
      </c>
      <c r="K7" s="67" t="s">
        <v>521</v>
      </c>
      <c r="L7" s="68" t="s">
        <v>522</v>
      </c>
    </row>
    <row r="8" spans="1:12" x14ac:dyDescent="0.2">
      <c r="A8" s="64" t="s">
        <v>527</v>
      </c>
      <c r="B8" s="62">
        <v>4</v>
      </c>
      <c r="C8" s="62" t="s">
        <v>721</v>
      </c>
      <c r="D8" s="62" t="s">
        <v>374</v>
      </c>
      <c r="E8" s="62" t="s">
        <v>457</v>
      </c>
      <c r="F8" s="62" t="s">
        <v>444</v>
      </c>
      <c r="G8" s="62" t="s">
        <v>722</v>
      </c>
      <c r="H8" s="62" t="s">
        <v>722</v>
      </c>
      <c r="I8" s="62" t="s">
        <v>722</v>
      </c>
      <c r="J8" s="62" t="s">
        <v>787</v>
      </c>
      <c r="K8" s="158" t="s">
        <v>788</v>
      </c>
      <c r="L8" s="159" t="s">
        <v>789</v>
      </c>
    </row>
    <row r="9" spans="1:12" x14ac:dyDescent="0.25">
      <c r="A9" s="70" t="s">
        <v>563</v>
      </c>
      <c r="B9" s="62">
        <v>5</v>
      </c>
      <c r="C9" s="71" t="s">
        <v>721</v>
      </c>
      <c r="D9" s="62" t="s">
        <v>374</v>
      </c>
      <c r="E9" s="72" t="s">
        <v>445</v>
      </c>
      <c r="F9" s="72" t="s">
        <v>524</v>
      </c>
      <c r="G9" s="72" t="s">
        <v>394</v>
      </c>
      <c r="H9" s="72" t="s">
        <v>394</v>
      </c>
      <c r="I9" s="72" t="s">
        <v>525</v>
      </c>
      <c r="J9" s="67" t="s">
        <v>526</v>
      </c>
      <c r="K9" s="67" t="s">
        <v>581</v>
      </c>
      <c r="L9" s="68" t="s">
        <v>582</v>
      </c>
    </row>
    <row r="10" spans="1:12" x14ac:dyDescent="0.25">
      <c r="A10" s="69" t="s">
        <v>564</v>
      </c>
      <c r="B10" s="62">
        <v>6</v>
      </c>
      <c r="C10" s="62" t="s">
        <v>721</v>
      </c>
      <c r="D10" s="62" t="s">
        <v>374</v>
      </c>
      <c r="E10" s="67" t="s">
        <v>445</v>
      </c>
      <c r="F10" s="67" t="s">
        <v>446</v>
      </c>
      <c r="G10" s="67" t="s">
        <v>528</v>
      </c>
      <c r="H10" s="67" t="s">
        <v>529</v>
      </c>
      <c r="I10" s="67" t="s">
        <v>530</v>
      </c>
      <c r="J10" s="67" t="s">
        <v>531</v>
      </c>
      <c r="K10" s="67" t="s">
        <v>583</v>
      </c>
      <c r="L10" s="68" t="s">
        <v>584</v>
      </c>
    </row>
    <row r="11" spans="1:12" x14ac:dyDescent="0.25">
      <c r="A11" s="66" t="s">
        <v>539</v>
      </c>
      <c r="B11" s="62">
        <v>7</v>
      </c>
      <c r="C11" s="62" t="s">
        <v>721</v>
      </c>
      <c r="D11" s="67" t="s">
        <v>4</v>
      </c>
      <c r="E11" s="67" t="s">
        <v>457</v>
      </c>
      <c r="F11" s="67" t="s">
        <v>444</v>
      </c>
      <c r="G11" s="67" t="s">
        <v>4</v>
      </c>
      <c r="H11" s="67" t="s">
        <v>542</v>
      </c>
      <c r="I11" s="67" t="s">
        <v>543</v>
      </c>
      <c r="J11" s="67" t="s">
        <v>444</v>
      </c>
      <c r="K11" s="67" t="s">
        <v>444</v>
      </c>
      <c r="L11" s="68" t="s">
        <v>444</v>
      </c>
    </row>
    <row r="12" spans="1:12" x14ac:dyDescent="0.25">
      <c r="A12" s="64" t="s">
        <v>540</v>
      </c>
      <c r="B12" s="62">
        <v>9</v>
      </c>
      <c r="C12" s="62" t="s">
        <v>721</v>
      </c>
      <c r="D12" s="62" t="s">
        <v>4</v>
      </c>
      <c r="E12" s="62" t="s">
        <v>533</v>
      </c>
      <c r="F12" s="62" t="s">
        <v>444</v>
      </c>
      <c r="G12" s="67" t="s">
        <v>732</v>
      </c>
      <c r="H12" s="67" t="s">
        <v>733</v>
      </c>
      <c r="I12" s="67" t="s">
        <v>734</v>
      </c>
      <c r="J12" s="67" t="s">
        <v>444</v>
      </c>
      <c r="K12" s="67" t="s">
        <v>444</v>
      </c>
      <c r="L12" s="68" t="s">
        <v>444</v>
      </c>
    </row>
    <row r="13" spans="1:12" x14ac:dyDescent="0.25">
      <c r="A13" s="64" t="s">
        <v>541</v>
      </c>
      <c r="B13" s="62">
        <v>10</v>
      </c>
      <c r="C13" s="62" t="s">
        <v>721</v>
      </c>
      <c r="D13" s="62" t="s">
        <v>4</v>
      </c>
      <c r="E13" s="62" t="s">
        <v>533</v>
      </c>
      <c r="F13" s="62" t="s">
        <v>444</v>
      </c>
      <c r="G13" s="71" t="s">
        <v>392</v>
      </c>
      <c r="H13" s="71" t="s">
        <v>546</v>
      </c>
      <c r="I13" s="71" t="s">
        <v>547</v>
      </c>
      <c r="J13" s="67" t="s">
        <v>444</v>
      </c>
      <c r="K13" s="67" t="s">
        <v>444</v>
      </c>
      <c r="L13" s="68" t="s">
        <v>444</v>
      </c>
    </row>
    <row r="14" spans="1:12" x14ac:dyDescent="0.25">
      <c r="A14" s="64" t="s">
        <v>548</v>
      </c>
      <c r="B14" s="62">
        <v>11</v>
      </c>
      <c r="C14" s="62" t="s">
        <v>721</v>
      </c>
      <c r="D14" s="62" t="s">
        <v>4</v>
      </c>
      <c r="E14" s="62" t="s">
        <v>533</v>
      </c>
      <c r="F14" s="62" t="s">
        <v>444</v>
      </c>
      <c r="G14" s="72" t="s">
        <v>549</v>
      </c>
      <c r="H14" s="72" t="s">
        <v>577</v>
      </c>
      <c r="I14" s="72" t="s">
        <v>576</v>
      </c>
      <c r="J14" s="67" t="s">
        <v>444</v>
      </c>
      <c r="K14" s="67" t="s">
        <v>444</v>
      </c>
      <c r="L14" s="68" t="s">
        <v>444</v>
      </c>
    </row>
    <row r="15" spans="1:12" x14ac:dyDescent="0.25">
      <c r="A15" s="64" t="s">
        <v>725</v>
      </c>
      <c r="B15" s="62">
        <v>18</v>
      </c>
      <c r="C15" s="62" t="s">
        <v>721</v>
      </c>
      <c r="D15" s="62" t="s">
        <v>4</v>
      </c>
      <c r="E15" s="62" t="s">
        <v>445</v>
      </c>
      <c r="F15" s="62" t="s">
        <v>534</v>
      </c>
      <c r="G15" s="62" t="s">
        <v>0</v>
      </c>
      <c r="H15" s="62" t="s">
        <v>379</v>
      </c>
      <c r="I15" s="62" t="s">
        <v>380</v>
      </c>
      <c r="J15" s="62" t="s">
        <v>735</v>
      </c>
      <c r="K15" s="62" t="s">
        <v>736</v>
      </c>
      <c r="L15" s="65" t="s">
        <v>737</v>
      </c>
    </row>
    <row r="16" spans="1:12" x14ac:dyDescent="0.25">
      <c r="A16" s="64" t="s">
        <v>726</v>
      </c>
      <c r="B16" s="62">
        <v>19</v>
      </c>
      <c r="C16" s="62" t="s">
        <v>721</v>
      </c>
      <c r="D16" s="62" t="s">
        <v>4</v>
      </c>
      <c r="E16" s="62" t="s">
        <v>445</v>
      </c>
      <c r="F16" s="62" t="s">
        <v>534</v>
      </c>
      <c r="G16" s="62" t="s">
        <v>376</v>
      </c>
      <c r="H16" s="62" t="s">
        <v>400</v>
      </c>
      <c r="I16" s="62" t="s">
        <v>393</v>
      </c>
      <c r="J16" s="62" t="s">
        <v>738</v>
      </c>
      <c r="K16" s="62" t="s">
        <v>739</v>
      </c>
      <c r="L16" s="65" t="s">
        <v>740</v>
      </c>
    </row>
    <row r="17" spans="1:12" x14ac:dyDescent="0.25">
      <c r="A17" s="64" t="s">
        <v>727</v>
      </c>
      <c r="B17" s="62">
        <v>20</v>
      </c>
      <c r="C17" s="62" t="s">
        <v>721</v>
      </c>
      <c r="D17" s="62" t="s">
        <v>4</v>
      </c>
      <c r="E17" s="62" t="s">
        <v>445</v>
      </c>
      <c r="F17" s="62" t="s">
        <v>534</v>
      </c>
      <c r="G17" s="62" t="s">
        <v>3</v>
      </c>
      <c r="H17" s="62" t="s">
        <v>381</v>
      </c>
      <c r="I17" s="62" t="s">
        <v>382</v>
      </c>
      <c r="J17" s="62" t="s">
        <v>741</v>
      </c>
      <c r="K17" s="62" t="s">
        <v>742</v>
      </c>
      <c r="L17" s="65" t="s">
        <v>743</v>
      </c>
    </row>
    <row r="18" spans="1:12" x14ac:dyDescent="0.25">
      <c r="A18" s="64" t="s">
        <v>728</v>
      </c>
      <c r="B18" s="62">
        <v>21</v>
      </c>
      <c r="C18" s="62" t="s">
        <v>721</v>
      </c>
      <c r="D18" s="62" t="s">
        <v>4</v>
      </c>
      <c r="E18" s="62" t="s">
        <v>445</v>
      </c>
      <c r="F18" s="62" t="s">
        <v>534</v>
      </c>
      <c r="G18" s="62" t="s">
        <v>2</v>
      </c>
      <c r="H18" s="62" t="s">
        <v>2</v>
      </c>
      <c r="I18" s="62" t="s">
        <v>2</v>
      </c>
      <c r="J18" s="62" t="s">
        <v>744</v>
      </c>
      <c r="K18" s="62" t="s">
        <v>745</v>
      </c>
      <c r="L18" s="65" t="s">
        <v>746</v>
      </c>
    </row>
    <row r="19" spans="1:12" x14ac:dyDescent="0.25">
      <c r="A19" s="64" t="s">
        <v>729</v>
      </c>
      <c r="B19" s="62">
        <v>22</v>
      </c>
      <c r="C19" s="62" t="s">
        <v>721</v>
      </c>
      <c r="D19" s="62" t="s">
        <v>4</v>
      </c>
      <c r="E19" s="62" t="s">
        <v>445</v>
      </c>
      <c r="F19" s="62" t="s">
        <v>534</v>
      </c>
      <c r="G19" s="62" t="s">
        <v>1</v>
      </c>
      <c r="H19" s="62" t="s">
        <v>384</v>
      </c>
      <c r="I19" s="62" t="s">
        <v>385</v>
      </c>
      <c r="J19" s="62" t="s">
        <v>747</v>
      </c>
      <c r="K19" s="62" t="s">
        <v>748</v>
      </c>
      <c r="L19" s="65" t="s">
        <v>749</v>
      </c>
    </row>
    <row r="20" spans="1:12" x14ac:dyDescent="0.25">
      <c r="A20" s="64" t="s">
        <v>730</v>
      </c>
      <c r="B20" s="62">
        <v>23</v>
      </c>
      <c r="C20" s="62" t="s">
        <v>721</v>
      </c>
      <c r="D20" s="62" t="s">
        <v>4</v>
      </c>
      <c r="E20" s="62" t="s">
        <v>445</v>
      </c>
      <c r="F20" s="62" t="s">
        <v>446</v>
      </c>
      <c r="G20" s="62" t="s">
        <v>375</v>
      </c>
      <c r="H20" s="62" t="s">
        <v>399</v>
      </c>
      <c r="I20" s="62" t="s">
        <v>401</v>
      </c>
      <c r="J20" s="62" t="s">
        <v>750</v>
      </c>
      <c r="K20" s="62" t="s">
        <v>751</v>
      </c>
      <c r="L20" s="65" t="s">
        <v>752</v>
      </c>
    </row>
    <row r="21" spans="1:12" x14ac:dyDescent="0.25">
      <c r="A21" s="64" t="s">
        <v>619</v>
      </c>
      <c r="B21" s="62">
        <v>25</v>
      </c>
      <c r="C21" s="62" t="s">
        <v>721</v>
      </c>
      <c r="D21" s="62" t="s">
        <v>4</v>
      </c>
      <c r="E21" s="62" t="s">
        <v>545</v>
      </c>
      <c r="F21" s="62" t="s">
        <v>444</v>
      </c>
      <c r="G21" s="62" t="s">
        <v>790</v>
      </c>
      <c r="H21" s="62" t="s">
        <v>791</v>
      </c>
      <c r="I21" s="62" t="s">
        <v>792</v>
      </c>
      <c r="J21" s="62" t="s">
        <v>444</v>
      </c>
      <c r="K21" s="62" t="s">
        <v>444</v>
      </c>
      <c r="L21" s="65" t="s">
        <v>444</v>
      </c>
    </row>
    <row r="22" spans="1:12" ht="33.75" x14ac:dyDescent="0.25">
      <c r="A22" s="64" t="s">
        <v>620</v>
      </c>
      <c r="B22" s="62">
        <v>26</v>
      </c>
      <c r="C22" s="62" t="s">
        <v>721</v>
      </c>
      <c r="D22" s="62" t="s">
        <v>4</v>
      </c>
      <c r="E22" s="62" t="s">
        <v>445</v>
      </c>
      <c r="F22" s="62" t="s">
        <v>550</v>
      </c>
      <c r="G22" s="62" t="s">
        <v>621</v>
      </c>
      <c r="H22" s="62" t="s">
        <v>622</v>
      </c>
      <c r="I22" s="62" t="s">
        <v>623</v>
      </c>
      <c r="J22" s="62" t="s">
        <v>793</v>
      </c>
      <c r="K22" s="62" t="s">
        <v>794</v>
      </c>
      <c r="L22" s="65" t="s">
        <v>795</v>
      </c>
    </row>
    <row r="23" spans="1:12" ht="33.75" x14ac:dyDescent="0.25">
      <c r="A23" s="64" t="s">
        <v>624</v>
      </c>
      <c r="B23" s="62">
        <v>27</v>
      </c>
      <c r="C23" s="62" t="s">
        <v>721</v>
      </c>
      <c r="D23" s="62" t="s">
        <v>4</v>
      </c>
      <c r="E23" s="62" t="s">
        <v>445</v>
      </c>
      <c r="F23" s="62" t="s">
        <v>550</v>
      </c>
      <c r="G23" s="62" t="s">
        <v>625</v>
      </c>
      <c r="H23" s="62" t="s">
        <v>626</v>
      </c>
      <c r="I23" s="62" t="s">
        <v>627</v>
      </c>
      <c r="J23" s="62" t="s">
        <v>796</v>
      </c>
      <c r="K23" s="62" t="s">
        <v>797</v>
      </c>
      <c r="L23" s="65" t="s">
        <v>798</v>
      </c>
    </row>
    <row r="24" spans="1:12" x14ac:dyDescent="0.25">
      <c r="A24" s="64" t="s">
        <v>753</v>
      </c>
      <c r="B24" s="62">
        <v>25</v>
      </c>
      <c r="C24" s="62" t="s">
        <v>721</v>
      </c>
      <c r="D24" s="62" t="s">
        <v>4</v>
      </c>
      <c r="E24" s="62" t="s">
        <v>545</v>
      </c>
      <c r="F24" s="62" t="s">
        <v>444</v>
      </c>
      <c r="G24" s="62" t="s">
        <v>799</v>
      </c>
      <c r="H24" s="62" t="s">
        <v>800</v>
      </c>
      <c r="I24" s="62" t="s">
        <v>801</v>
      </c>
      <c r="J24" s="62" t="s">
        <v>444</v>
      </c>
      <c r="K24" s="62" t="s">
        <v>444</v>
      </c>
      <c r="L24" s="65" t="s">
        <v>444</v>
      </c>
    </row>
    <row r="25" spans="1:12" x14ac:dyDescent="0.25">
      <c r="A25" s="64" t="s">
        <v>731</v>
      </c>
      <c r="B25" s="62">
        <v>27</v>
      </c>
      <c r="C25" s="62" t="s">
        <v>721</v>
      </c>
      <c r="D25" s="62" t="s">
        <v>4</v>
      </c>
      <c r="E25" s="62" t="s">
        <v>445</v>
      </c>
      <c r="F25" s="62" t="s">
        <v>550</v>
      </c>
      <c r="G25" s="62" t="s">
        <v>754</v>
      </c>
      <c r="H25" s="62" t="s">
        <v>802</v>
      </c>
      <c r="I25" s="62" t="s">
        <v>803</v>
      </c>
      <c r="J25" s="62" t="s">
        <v>804</v>
      </c>
      <c r="K25" s="62" t="s">
        <v>805</v>
      </c>
      <c r="L25" s="65" t="s">
        <v>806</v>
      </c>
    </row>
    <row r="26" spans="1:12" x14ac:dyDescent="0.25">
      <c r="A26" s="64" t="s">
        <v>535</v>
      </c>
      <c r="B26" s="62">
        <v>28</v>
      </c>
      <c r="C26" s="62" t="s">
        <v>721</v>
      </c>
      <c r="D26" s="62" t="s">
        <v>4</v>
      </c>
      <c r="E26" s="62" t="s">
        <v>445</v>
      </c>
      <c r="F26" s="62" t="s">
        <v>534</v>
      </c>
      <c r="G26" s="62" t="s">
        <v>395</v>
      </c>
      <c r="H26" s="62" t="s">
        <v>396</v>
      </c>
      <c r="I26" s="62" t="s">
        <v>397</v>
      </c>
      <c r="J26" s="62" t="s">
        <v>630</v>
      </c>
      <c r="K26" s="62" t="s">
        <v>628</v>
      </c>
      <c r="L26" s="65" t="s">
        <v>629</v>
      </c>
    </row>
    <row r="27" spans="1:12" x14ac:dyDescent="0.25">
      <c r="A27" s="73" t="s">
        <v>565</v>
      </c>
      <c r="B27" s="62">
        <v>29</v>
      </c>
      <c r="C27" s="62" t="s">
        <v>721</v>
      </c>
      <c r="D27" s="71" t="s">
        <v>4</v>
      </c>
      <c r="E27" s="71" t="s">
        <v>445</v>
      </c>
      <c r="F27" s="71" t="s">
        <v>550</v>
      </c>
      <c r="G27" s="71" t="s">
        <v>551</v>
      </c>
      <c r="H27" s="71" t="s">
        <v>552</v>
      </c>
      <c r="I27" s="71" t="s">
        <v>553</v>
      </c>
      <c r="J27" s="71" t="s">
        <v>392</v>
      </c>
      <c r="K27" s="71" t="s">
        <v>546</v>
      </c>
      <c r="L27" s="74" t="s">
        <v>554</v>
      </c>
    </row>
    <row r="28" spans="1:12" x14ac:dyDescent="0.25">
      <c r="A28" s="75" t="s">
        <v>555</v>
      </c>
      <c r="B28" s="62">
        <v>30</v>
      </c>
      <c r="C28" s="62" t="s">
        <v>721</v>
      </c>
      <c r="D28" s="71" t="s">
        <v>4</v>
      </c>
      <c r="E28" s="71" t="s">
        <v>445</v>
      </c>
      <c r="F28" s="71" t="s">
        <v>446</v>
      </c>
      <c r="G28" s="71" t="s">
        <v>556</v>
      </c>
      <c r="H28" s="71" t="s">
        <v>557</v>
      </c>
      <c r="I28" s="71" t="s">
        <v>558</v>
      </c>
      <c r="J28" s="71" t="s">
        <v>392</v>
      </c>
      <c r="K28" s="71" t="s">
        <v>546</v>
      </c>
      <c r="L28" s="74" t="s">
        <v>547</v>
      </c>
    </row>
    <row r="29" spans="1:12" ht="22.5" x14ac:dyDescent="0.25">
      <c r="A29" s="73" t="s">
        <v>566</v>
      </c>
      <c r="B29" s="62">
        <v>31</v>
      </c>
      <c r="C29" s="62" t="s">
        <v>721</v>
      </c>
      <c r="D29" s="71" t="s">
        <v>4</v>
      </c>
      <c r="E29" s="71" t="s">
        <v>445</v>
      </c>
      <c r="F29" s="71" t="s">
        <v>534</v>
      </c>
      <c r="G29" s="71" t="s">
        <v>559</v>
      </c>
      <c r="H29" s="71" t="s">
        <v>574</v>
      </c>
      <c r="I29" s="71" t="s">
        <v>575</v>
      </c>
      <c r="J29" s="71" t="s">
        <v>572</v>
      </c>
      <c r="K29" s="71" t="s">
        <v>585</v>
      </c>
      <c r="L29" s="74" t="s">
        <v>573</v>
      </c>
    </row>
    <row r="30" spans="1:12" x14ac:dyDescent="0.25">
      <c r="A30" s="76" t="s">
        <v>567</v>
      </c>
      <c r="B30" s="62">
        <v>32</v>
      </c>
      <c r="C30" s="62" t="s">
        <v>721</v>
      </c>
      <c r="D30" s="71" t="s">
        <v>373</v>
      </c>
      <c r="E30" s="71" t="s">
        <v>457</v>
      </c>
      <c r="F30" s="62" t="s">
        <v>444</v>
      </c>
      <c r="G30" s="71" t="s">
        <v>373</v>
      </c>
      <c r="H30" s="71" t="s">
        <v>568</v>
      </c>
      <c r="I30" s="71" t="s">
        <v>569</v>
      </c>
      <c r="J30" s="71" t="s">
        <v>444</v>
      </c>
      <c r="K30" s="71" t="s">
        <v>444</v>
      </c>
      <c r="L30" s="77" t="s">
        <v>444</v>
      </c>
    </row>
    <row r="31" spans="1:12" x14ac:dyDescent="0.25">
      <c r="A31" s="64" t="s">
        <v>570</v>
      </c>
      <c r="B31" s="62">
        <v>34</v>
      </c>
      <c r="C31" s="62" t="s">
        <v>721</v>
      </c>
      <c r="D31" s="62" t="s">
        <v>373</v>
      </c>
      <c r="E31" s="62" t="s">
        <v>545</v>
      </c>
      <c r="F31" s="62" t="s">
        <v>444</v>
      </c>
      <c r="G31" s="62" t="s">
        <v>766</v>
      </c>
      <c r="H31" s="62" t="s">
        <v>807</v>
      </c>
      <c r="I31" s="62" t="s">
        <v>808</v>
      </c>
      <c r="J31" s="62" t="s">
        <v>444</v>
      </c>
      <c r="K31" s="62" t="s">
        <v>444</v>
      </c>
      <c r="L31" s="65" t="s">
        <v>444</v>
      </c>
    </row>
    <row r="32" spans="1:12" ht="22.5" x14ac:dyDescent="0.25">
      <c r="A32" s="64" t="s">
        <v>571</v>
      </c>
      <c r="B32" s="62">
        <v>35</v>
      </c>
      <c r="C32" s="62" t="s">
        <v>721</v>
      </c>
      <c r="D32" s="62" t="s">
        <v>373</v>
      </c>
      <c r="E32" s="62" t="s">
        <v>545</v>
      </c>
      <c r="F32" s="62" t="s">
        <v>444</v>
      </c>
      <c r="G32" s="62" t="s">
        <v>767</v>
      </c>
      <c r="H32" s="62" t="s">
        <v>809</v>
      </c>
      <c r="I32" s="62" t="s">
        <v>810</v>
      </c>
      <c r="J32" s="62" t="s">
        <v>444</v>
      </c>
      <c r="K32" s="62" t="s">
        <v>444</v>
      </c>
      <c r="L32" s="65" t="s">
        <v>444</v>
      </c>
    </row>
    <row r="33" spans="1:12" x14ac:dyDescent="0.25">
      <c r="A33" s="64" t="s">
        <v>783</v>
      </c>
      <c r="B33" s="62">
        <v>33</v>
      </c>
      <c r="C33" s="62" t="s">
        <v>721</v>
      </c>
      <c r="D33" s="62" t="s">
        <v>373</v>
      </c>
      <c r="E33" s="62" t="s">
        <v>533</v>
      </c>
      <c r="F33" s="62" t="s">
        <v>444</v>
      </c>
      <c r="G33" s="62" t="s">
        <v>772</v>
      </c>
      <c r="H33" s="62" t="s">
        <v>811</v>
      </c>
      <c r="I33" s="62" t="s">
        <v>812</v>
      </c>
      <c r="J33" s="62" t="s">
        <v>444</v>
      </c>
      <c r="K33" s="62" t="s">
        <v>444</v>
      </c>
      <c r="L33" s="65" t="s">
        <v>444</v>
      </c>
    </row>
    <row r="34" spans="1:12" x14ac:dyDescent="0.25">
      <c r="A34" s="64" t="s">
        <v>378</v>
      </c>
      <c r="B34" s="62">
        <v>41</v>
      </c>
      <c r="C34" s="62" t="s">
        <v>721</v>
      </c>
      <c r="D34" s="62" t="s">
        <v>373</v>
      </c>
      <c r="E34" s="62" t="s">
        <v>445</v>
      </c>
      <c r="F34" s="62" t="s">
        <v>446</v>
      </c>
      <c r="G34" s="62" t="s">
        <v>813</v>
      </c>
      <c r="H34" s="62" t="s">
        <v>755</v>
      </c>
      <c r="I34" s="62" t="s">
        <v>756</v>
      </c>
      <c r="J34" s="62" t="s">
        <v>814</v>
      </c>
      <c r="K34" s="62" t="s">
        <v>815</v>
      </c>
      <c r="L34" s="65" t="s">
        <v>816</v>
      </c>
    </row>
    <row r="35" spans="1:12" ht="22.5" x14ac:dyDescent="0.25">
      <c r="A35" s="64" t="s">
        <v>757</v>
      </c>
      <c r="B35" s="62">
        <v>45</v>
      </c>
      <c r="C35" s="62" t="s">
        <v>721</v>
      </c>
      <c r="D35" s="62" t="s">
        <v>373</v>
      </c>
      <c r="E35" s="62" t="s">
        <v>445</v>
      </c>
      <c r="F35" s="62" t="s">
        <v>534</v>
      </c>
      <c r="G35" s="62" t="s">
        <v>759</v>
      </c>
      <c r="H35" s="62" t="s">
        <v>817</v>
      </c>
      <c r="I35" s="62" t="s">
        <v>818</v>
      </c>
      <c r="J35" s="62" t="s">
        <v>758</v>
      </c>
      <c r="K35" s="62" t="s">
        <v>819</v>
      </c>
      <c r="L35" s="65" t="s">
        <v>820</v>
      </c>
    </row>
    <row r="36" spans="1:12" ht="22.5" x14ac:dyDescent="0.25">
      <c r="A36" s="64" t="s">
        <v>762</v>
      </c>
      <c r="B36" s="62">
        <v>45</v>
      </c>
      <c r="C36" s="62" t="s">
        <v>721</v>
      </c>
      <c r="D36" s="62" t="s">
        <v>373</v>
      </c>
      <c r="E36" s="62" t="s">
        <v>445</v>
      </c>
      <c r="F36" s="62" t="s">
        <v>760</v>
      </c>
      <c r="G36" s="62" t="s">
        <v>821</v>
      </c>
      <c r="H36" s="62" t="s">
        <v>822</v>
      </c>
      <c r="I36" s="62" t="s">
        <v>823</v>
      </c>
      <c r="J36" s="62" t="s">
        <v>761</v>
      </c>
      <c r="K36" s="62" t="s">
        <v>824</v>
      </c>
      <c r="L36" s="65" t="s">
        <v>825</v>
      </c>
    </row>
    <row r="37" spans="1:12" ht="45" x14ac:dyDescent="0.25">
      <c r="A37" s="64" t="s">
        <v>763</v>
      </c>
      <c r="B37" s="62">
        <v>45</v>
      </c>
      <c r="C37" s="62" t="s">
        <v>721</v>
      </c>
      <c r="D37" s="62" t="s">
        <v>373</v>
      </c>
      <c r="E37" s="62" t="s">
        <v>445</v>
      </c>
      <c r="F37" s="62" t="s">
        <v>760</v>
      </c>
      <c r="G37" s="62" t="s">
        <v>764</v>
      </c>
      <c r="H37" s="62" t="s">
        <v>826</v>
      </c>
      <c r="I37" s="62" t="s">
        <v>827</v>
      </c>
      <c r="J37" s="62" t="s">
        <v>765</v>
      </c>
      <c r="K37" s="160" t="s">
        <v>828</v>
      </c>
      <c r="L37" s="161" t="s">
        <v>829</v>
      </c>
    </row>
    <row r="38" spans="1:12" ht="22.5" x14ac:dyDescent="0.25">
      <c r="A38" s="78" t="s">
        <v>768</v>
      </c>
      <c r="B38" s="62">
        <v>48</v>
      </c>
      <c r="C38" s="62" t="s">
        <v>721</v>
      </c>
      <c r="D38" s="78" t="s">
        <v>373</v>
      </c>
      <c r="E38" s="78" t="s">
        <v>445</v>
      </c>
      <c r="F38" s="78" t="s">
        <v>550</v>
      </c>
      <c r="G38" s="78" t="s">
        <v>773</v>
      </c>
      <c r="H38" s="78" t="s">
        <v>830</v>
      </c>
      <c r="I38" s="78" t="s">
        <v>831</v>
      </c>
      <c r="J38" s="78" t="s">
        <v>773</v>
      </c>
      <c r="K38" s="78" t="s">
        <v>832</v>
      </c>
      <c r="L38" s="162" t="s">
        <v>831</v>
      </c>
    </row>
    <row r="39" spans="1:12" ht="22.5" x14ac:dyDescent="0.25">
      <c r="A39" s="78" t="s">
        <v>769</v>
      </c>
      <c r="B39" s="62">
        <v>49</v>
      </c>
      <c r="C39" s="62" t="s">
        <v>721</v>
      </c>
      <c r="D39" s="78" t="s">
        <v>373</v>
      </c>
      <c r="E39" s="78" t="s">
        <v>445</v>
      </c>
      <c r="F39" s="78" t="s">
        <v>534</v>
      </c>
      <c r="G39" s="78" t="s">
        <v>775</v>
      </c>
      <c r="H39" s="78" t="s">
        <v>833</v>
      </c>
      <c r="I39" s="78" t="s">
        <v>834</v>
      </c>
      <c r="J39" s="78" t="s">
        <v>774</v>
      </c>
      <c r="K39" s="78" t="s">
        <v>835</v>
      </c>
      <c r="L39" s="162" t="s">
        <v>836</v>
      </c>
    </row>
    <row r="40" spans="1:12" x14ac:dyDescent="0.25">
      <c r="A40" s="64" t="s">
        <v>770</v>
      </c>
      <c r="B40" s="62">
        <v>50</v>
      </c>
      <c r="C40" s="62" t="s">
        <v>721</v>
      </c>
      <c r="D40" s="62" t="s">
        <v>373</v>
      </c>
      <c r="E40" s="62" t="s">
        <v>445</v>
      </c>
      <c r="F40" s="62" t="s">
        <v>534</v>
      </c>
      <c r="G40" s="62" t="s">
        <v>776</v>
      </c>
      <c r="H40" s="62" t="s">
        <v>837</v>
      </c>
      <c r="I40" s="62" t="s">
        <v>838</v>
      </c>
      <c r="J40" s="62" t="s">
        <v>776</v>
      </c>
      <c r="K40" s="160" t="s">
        <v>839</v>
      </c>
      <c r="L40" s="161" t="s">
        <v>838</v>
      </c>
    </row>
    <row r="41" spans="1:12" ht="45" x14ac:dyDescent="0.25">
      <c r="A41" s="64" t="s">
        <v>784</v>
      </c>
      <c r="B41" s="62">
        <v>51</v>
      </c>
      <c r="C41" s="62" t="s">
        <v>721</v>
      </c>
      <c r="D41" s="62" t="s">
        <v>373</v>
      </c>
      <c r="E41" s="62" t="s">
        <v>445</v>
      </c>
      <c r="F41" s="62" t="s">
        <v>760</v>
      </c>
      <c r="G41" s="62" t="s">
        <v>778</v>
      </c>
      <c r="H41" s="62" t="s">
        <v>840</v>
      </c>
      <c r="I41" s="62" t="s">
        <v>841</v>
      </c>
      <c r="J41" s="62" t="s">
        <v>842</v>
      </c>
      <c r="K41" s="160" t="s">
        <v>843</v>
      </c>
      <c r="L41" s="161" t="s">
        <v>844</v>
      </c>
    </row>
    <row r="42" spans="1:12" x14ac:dyDescent="0.25">
      <c r="A42" s="64" t="s">
        <v>771</v>
      </c>
      <c r="B42" s="62">
        <v>52</v>
      </c>
      <c r="C42" s="62" t="s">
        <v>721</v>
      </c>
      <c r="D42" s="62" t="s">
        <v>373</v>
      </c>
      <c r="E42" s="62" t="s">
        <v>445</v>
      </c>
      <c r="F42" s="62" t="s">
        <v>760</v>
      </c>
      <c r="G42" s="62" t="s">
        <v>777</v>
      </c>
      <c r="H42" s="62" t="s">
        <v>845</v>
      </c>
      <c r="I42" s="62" t="s">
        <v>846</v>
      </c>
      <c r="J42" s="62" t="s">
        <v>780</v>
      </c>
      <c r="K42" s="160" t="s">
        <v>847</v>
      </c>
      <c r="L42" s="161" t="s">
        <v>848</v>
      </c>
    </row>
    <row r="43" spans="1:12" ht="33.75" x14ac:dyDescent="0.25">
      <c r="A43" s="64" t="s">
        <v>772</v>
      </c>
      <c r="B43" s="62">
        <v>53</v>
      </c>
      <c r="C43" s="62" t="s">
        <v>721</v>
      </c>
      <c r="D43" s="62" t="s">
        <v>373</v>
      </c>
      <c r="E43" s="62" t="s">
        <v>445</v>
      </c>
      <c r="F43" s="62" t="s">
        <v>534</v>
      </c>
      <c r="G43" s="62" t="s">
        <v>779</v>
      </c>
      <c r="H43" s="62" t="s">
        <v>849</v>
      </c>
      <c r="I43" s="62" t="s">
        <v>850</v>
      </c>
      <c r="J43" s="62" t="s">
        <v>781</v>
      </c>
      <c r="K43" s="160" t="s">
        <v>851</v>
      </c>
      <c r="L43" s="161" t="s">
        <v>852</v>
      </c>
    </row>
    <row r="44" spans="1:12" x14ac:dyDescent="0.25">
      <c r="A44" s="64" t="s">
        <v>455</v>
      </c>
      <c r="B44" s="62">
        <v>69</v>
      </c>
      <c r="C44" s="62" t="s">
        <v>511</v>
      </c>
      <c r="D44" s="62" t="s">
        <v>456</v>
      </c>
      <c r="E44" s="62" t="s">
        <v>457</v>
      </c>
      <c r="F44" s="62" t="s">
        <v>444</v>
      </c>
      <c r="G44" s="62" t="s">
        <v>458</v>
      </c>
      <c r="H44" s="62" t="s">
        <v>458</v>
      </c>
      <c r="I44" s="62" t="s">
        <v>459</v>
      </c>
      <c r="J44" s="62" t="s">
        <v>460</v>
      </c>
      <c r="K44" s="62" t="s">
        <v>461</v>
      </c>
      <c r="L44" s="65" t="s">
        <v>462</v>
      </c>
    </row>
    <row r="45" spans="1:12" x14ac:dyDescent="0.25">
      <c r="A45" s="64" t="s">
        <v>463</v>
      </c>
      <c r="B45" s="62">
        <v>70</v>
      </c>
      <c r="C45" s="62" t="s">
        <v>511</v>
      </c>
      <c r="D45" s="62" t="s">
        <v>456</v>
      </c>
      <c r="E45" s="62" t="s">
        <v>464</v>
      </c>
      <c r="F45" s="62" t="s">
        <v>444</v>
      </c>
      <c r="G45" s="62" t="s">
        <v>456</v>
      </c>
      <c r="H45" s="62" t="s">
        <v>456</v>
      </c>
      <c r="I45" s="62" t="s">
        <v>456</v>
      </c>
      <c r="J45" s="62" t="s">
        <v>444</v>
      </c>
      <c r="K45" s="62" t="s">
        <v>444</v>
      </c>
      <c r="L45" s="65" t="s">
        <v>444</v>
      </c>
    </row>
    <row r="46" spans="1:12" ht="22.5" x14ac:dyDescent="0.25">
      <c r="A46" s="64" t="s">
        <v>465</v>
      </c>
      <c r="B46" s="62">
        <v>71</v>
      </c>
      <c r="C46" s="62" t="s">
        <v>511</v>
      </c>
      <c r="D46" s="62" t="s">
        <v>456</v>
      </c>
      <c r="E46" s="62" t="s">
        <v>466</v>
      </c>
      <c r="F46" s="62" t="s">
        <v>444</v>
      </c>
      <c r="G46" s="62" t="s">
        <v>467</v>
      </c>
      <c r="H46" s="62" t="s">
        <v>467</v>
      </c>
      <c r="I46" s="62" t="s">
        <v>467</v>
      </c>
      <c r="J46" s="62" t="s">
        <v>631</v>
      </c>
      <c r="K46" s="62" t="s">
        <v>586</v>
      </c>
      <c r="L46" s="65" t="s">
        <v>587</v>
      </c>
    </row>
    <row r="47" spans="1:12" ht="22.5" x14ac:dyDescent="0.25">
      <c r="A47" s="64" t="s">
        <v>468</v>
      </c>
      <c r="B47" s="62">
        <v>72</v>
      </c>
      <c r="C47" s="62" t="s">
        <v>511</v>
      </c>
      <c r="D47" s="62" t="s">
        <v>456</v>
      </c>
      <c r="E47" s="62" t="s">
        <v>466</v>
      </c>
      <c r="F47" s="62" t="s">
        <v>444</v>
      </c>
      <c r="G47" s="62" t="s">
        <v>469</v>
      </c>
      <c r="H47" s="62" t="s">
        <v>469</v>
      </c>
      <c r="I47" s="62" t="s">
        <v>469</v>
      </c>
      <c r="J47" s="62" t="s">
        <v>632</v>
      </c>
      <c r="K47" s="62" t="s">
        <v>588</v>
      </c>
      <c r="L47" s="65" t="s">
        <v>589</v>
      </c>
    </row>
    <row r="48" spans="1:12" ht="22.5" x14ac:dyDescent="0.25">
      <c r="A48" s="64" t="s">
        <v>470</v>
      </c>
      <c r="B48" s="62">
        <v>73</v>
      </c>
      <c r="C48" s="62" t="s">
        <v>511</v>
      </c>
      <c r="D48" s="62" t="s">
        <v>456</v>
      </c>
      <c r="E48" s="62" t="s">
        <v>466</v>
      </c>
      <c r="F48" s="62" t="s">
        <v>444</v>
      </c>
      <c r="G48" s="62" t="s">
        <v>471</v>
      </c>
      <c r="H48" s="62" t="s">
        <v>471</v>
      </c>
      <c r="I48" s="62" t="s">
        <v>471</v>
      </c>
      <c r="J48" s="62" t="s">
        <v>633</v>
      </c>
      <c r="K48" s="62" t="s">
        <v>590</v>
      </c>
      <c r="L48" s="65" t="s">
        <v>591</v>
      </c>
    </row>
    <row r="49" spans="1:12" ht="33.75" x14ac:dyDescent="0.25">
      <c r="A49" s="64" t="s">
        <v>472</v>
      </c>
      <c r="B49" s="62">
        <v>74</v>
      </c>
      <c r="C49" s="62" t="s">
        <v>511</v>
      </c>
      <c r="D49" s="62" t="s">
        <v>456</v>
      </c>
      <c r="E49" s="62" t="s">
        <v>466</v>
      </c>
      <c r="F49" s="62" t="s">
        <v>444</v>
      </c>
      <c r="G49" s="62" t="s">
        <v>473</v>
      </c>
      <c r="H49" s="62" t="s">
        <v>473</v>
      </c>
      <c r="I49" s="62" t="s">
        <v>473</v>
      </c>
      <c r="J49" s="62" t="s">
        <v>592</v>
      </c>
      <c r="K49" s="62" t="s">
        <v>593</v>
      </c>
      <c r="L49" s="65" t="s">
        <v>594</v>
      </c>
    </row>
    <row r="50" spans="1:12" x14ac:dyDescent="0.25">
      <c r="A50" s="64" t="s">
        <v>474</v>
      </c>
      <c r="B50" s="62">
        <v>75</v>
      </c>
      <c r="C50" s="62" t="s">
        <v>511</v>
      </c>
      <c r="D50" s="62" t="s">
        <v>456</v>
      </c>
      <c r="E50" s="62" t="s">
        <v>466</v>
      </c>
      <c r="F50" s="62" t="s">
        <v>444</v>
      </c>
      <c r="G50" s="62" t="s">
        <v>475</v>
      </c>
      <c r="H50" s="62" t="s">
        <v>475</v>
      </c>
      <c r="I50" s="62" t="s">
        <v>475</v>
      </c>
      <c r="J50" s="62" t="s">
        <v>476</v>
      </c>
      <c r="K50" s="62" t="s">
        <v>595</v>
      </c>
      <c r="L50" s="65" t="s">
        <v>596</v>
      </c>
    </row>
    <row r="51" spans="1:12" x14ac:dyDescent="0.25">
      <c r="A51" s="64" t="s">
        <v>477</v>
      </c>
      <c r="B51" s="62">
        <v>76</v>
      </c>
      <c r="C51" s="62" t="s">
        <v>511</v>
      </c>
      <c r="D51" s="62" t="s">
        <v>478</v>
      </c>
      <c r="E51" s="62" t="s">
        <v>464</v>
      </c>
      <c r="F51" s="62" t="s">
        <v>444</v>
      </c>
      <c r="G51" s="62" t="s">
        <v>479</v>
      </c>
      <c r="H51" s="62" t="s">
        <v>480</v>
      </c>
      <c r="I51" s="62" t="s">
        <v>481</v>
      </c>
      <c r="J51" s="62" t="s">
        <v>444</v>
      </c>
      <c r="K51" s="62" t="s">
        <v>444</v>
      </c>
      <c r="L51" s="65" t="s">
        <v>444</v>
      </c>
    </row>
    <row r="52" spans="1:12" x14ac:dyDescent="0.25">
      <c r="A52" s="64" t="s">
        <v>482</v>
      </c>
      <c r="B52" s="62">
        <v>77</v>
      </c>
      <c r="C52" s="62" t="s">
        <v>511</v>
      </c>
      <c r="D52" s="62" t="s">
        <v>478</v>
      </c>
      <c r="E52" s="62" t="s">
        <v>466</v>
      </c>
      <c r="F52" s="62" t="s">
        <v>444</v>
      </c>
      <c r="G52" s="62" t="s">
        <v>483</v>
      </c>
      <c r="H52" s="62" t="s">
        <v>484</v>
      </c>
      <c r="I52" s="62" t="s">
        <v>485</v>
      </c>
      <c r="J52" s="62" t="s">
        <v>444</v>
      </c>
      <c r="K52" s="62" t="s">
        <v>444</v>
      </c>
      <c r="L52" s="65" t="s">
        <v>444</v>
      </c>
    </row>
    <row r="53" spans="1:12" x14ac:dyDescent="0.25">
      <c r="A53" s="64" t="s">
        <v>486</v>
      </c>
      <c r="B53" s="62">
        <v>78</v>
      </c>
      <c r="C53" s="62" t="s">
        <v>511</v>
      </c>
      <c r="D53" s="62" t="s">
        <v>478</v>
      </c>
      <c r="E53" s="62" t="s">
        <v>466</v>
      </c>
      <c r="F53" s="62" t="s">
        <v>444</v>
      </c>
      <c r="G53" s="62" t="s">
        <v>487</v>
      </c>
      <c r="H53" s="62" t="s">
        <v>488</v>
      </c>
      <c r="I53" s="62" t="s">
        <v>489</v>
      </c>
      <c r="J53" s="62" t="s">
        <v>444</v>
      </c>
      <c r="K53" s="62" t="s">
        <v>444</v>
      </c>
      <c r="L53" s="65" t="s">
        <v>444</v>
      </c>
    </row>
    <row r="54" spans="1:12" x14ac:dyDescent="0.25">
      <c r="A54" s="64" t="s">
        <v>490</v>
      </c>
      <c r="B54" s="62">
        <v>79</v>
      </c>
      <c r="C54" s="62" t="s">
        <v>511</v>
      </c>
      <c r="D54" s="62" t="s">
        <v>478</v>
      </c>
      <c r="E54" s="62" t="s">
        <v>466</v>
      </c>
      <c r="F54" s="62" t="s">
        <v>444</v>
      </c>
      <c r="G54" s="62" t="s">
        <v>491</v>
      </c>
      <c r="H54" s="62" t="s">
        <v>492</v>
      </c>
      <c r="I54" s="62" t="s">
        <v>493</v>
      </c>
      <c r="J54" s="62" t="s">
        <v>444</v>
      </c>
      <c r="K54" s="62" t="s">
        <v>444</v>
      </c>
      <c r="L54" s="65" t="s">
        <v>444</v>
      </c>
    </row>
    <row r="55" spans="1:12" x14ac:dyDescent="0.25">
      <c r="A55" s="64" t="s">
        <v>494</v>
      </c>
      <c r="B55" s="62">
        <v>80</v>
      </c>
      <c r="C55" s="62" t="s">
        <v>511</v>
      </c>
      <c r="D55" s="62" t="s">
        <v>478</v>
      </c>
      <c r="E55" s="62" t="s">
        <v>466</v>
      </c>
      <c r="F55" s="62" t="s">
        <v>444</v>
      </c>
      <c r="G55" s="62" t="s">
        <v>372</v>
      </c>
      <c r="H55" s="62" t="s">
        <v>495</v>
      </c>
      <c r="I55" s="62" t="s">
        <v>496</v>
      </c>
      <c r="J55" s="62" t="s">
        <v>444</v>
      </c>
      <c r="K55" s="62" t="s">
        <v>444</v>
      </c>
      <c r="L55" s="65" t="s">
        <v>444</v>
      </c>
    </row>
    <row r="56" spans="1:12" x14ac:dyDescent="0.25">
      <c r="A56" s="64" t="s">
        <v>497</v>
      </c>
      <c r="B56" s="62">
        <v>81</v>
      </c>
      <c r="C56" s="62" t="s">
        <v>511</v>
      </c>
      <c r="D56" s="62" t="s">
        <v>478</v>
      </c>
      <c r="E56" s="62" t="s">
        <v>466</v>
      </c>
      <c r="F56" s="62" t="s">
        <v>444</v>
      </c>
      <c r="G56" s="62" t="s">
        <v>498</v>
      </c>
      <c r="H56" s="62" t="s">
        <v>499</v>
      </c>
      <c r="I56" s="62" t="s">
        <v>500</v>
      </c>
      <c r="J56" s="62" t="s">
        <v>444</v>
      </c>
      <c r="K56" s="62" t="s">
        <v>444</v>
      </c>
      <c r="L56" s="65" t="s">
        <v>444</v>
      </c>
    </row>
    <row r="57" spans="1:12" x14ac:dyDescent="0.25">
      <c r="A57" s="64" t="s">
        <v>501</v>
      </c>
      <c r="B57" s="62">
        <v>82</v>
      </c>
      <c r="C57" s="62" t="s">
        <v>511</v>
      </c>
      <c r="D57" s="62" t="s">
        <v>478</v>
      </c>
      <c r="E57" s="62" t="s">
        <v>466</v>
      </c>
      <c r="F57" s="62" t="s">
        <v>444</v>
      </c>
      <c r="G57" s="62" t="s">
        <v>502</v>
      </c>
      <c r="H57" s="62" t="s">
        <v>503</v>
      </c>
      <c r="I57" s="62" t="s">
        <v>504</v>
      </c>
      <c r="J57" s="62" t="s">
        <v>444</v>
      </c>
      <c r="K57" s="62" t="s">
        <v>444</v>
      </c>
      <c r="L57" s="65" t="s">
        <v>444</v>
      </c>
    </row>
    <row r="58" spans="1:12" x14ac:dyDescent="0.25">
      <c r="A58" s="64" t="s">
        <v>505</v>
      </c>
      <c r="B58" s="62">
        <v>83</v>
      </c>
      <c r="C58" s="62" t="s">
        <v>511</v>
      </c>
      <c r="D58" s="62" t="s">
        <v>478</v>
      </c>
      <c r="E58" s="62" t="s">
        <v>466</v>
      </c>
      <c r="F58" s="62" t="s">
        <v>444</v>
      </c>
      <c r="G58" s="62" t="s">
        <v>506</v>
      </c>
      <c r="H58" s="62" t="s">
        <v>507</v>
      </c>
      <c r="I58" s="62" t="s">
        <v>508</v>
      </c>
      <c r="J58" s="62" t="s">
        <v>444</v>
      </c>
      <c r="K58" s="62" t="s">
        <v>444</v>
      </c>
      <c r="L58" s="65" t="s">
        <v>444</v>
      </c>
    </row>
    <row r="59" spans="1:12" x14ac:dyDescent="0.25">
      <c r="A59" s="79" t="s">
        <v>509</v>
      </c>
      <c r="B59" s="62">
        <v>84</v>
      </c>
      <c r="C59" s="80" t="s">
        <v>511</v>
      </c>
      <c r="D59" s="80" t="s">
        <v>478</v>
      </c>
      <c r="E59" s="80" t="s">
        <v>466</v>
      </c>
      <c r="F59" s="80" t="s">
        <v>444</v>
      </c>
      <c r="G59" s="80" t="s">
        <v>426</v>
      </c>
      <c r="H59" s="80" t="s">
        <v>426</v>
      </c>
      <c r="I59" s="80" t="s">
        <v>510</v>
      </c>
      <c r="J59" s="80" t="s">
        <v>444</v>
      </c>
      <c r="K59" s="80" t="s">
        <v>444</v>
      </c>
      <c r="L59" s="81" t="s">
        <v>444</v>
      </c>
    </row>
  </sheetData>
  <sheetProtection algorithmName="SHA-512" hashValue="owh2c2VlLDjxERoUt3u/eq702ZadSsb/7ZqhzbL+++oLz8q5fwji++5hQXmnCNVzYXTRw8QNzbmh8uK0QkG+PQ==" saltValue="r9ty82UudHdV6ZlP0dbvnA==" spinCount="100000" sheet="1" objects="1" scenarios="1" formatCells="0" autoFilter="0"/>
  <mergeCells count="1">
    <mergeCell ref="A1:E1"/>
  </mergeCells>
  <phoneticPr fontId="9" type="noConversion"/>
  <pageMargins left="0.23622047244094488" right="0.23622047244094488" top="0.39370078740157483" bottom="0.3543307086614173" header="0.19685039370078741" footer="0.11811023622047244"/>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g 2 J b U b o U / k i j A A A A 9 Q A A A B I A H A B D b 2 5 m a W c v U G F j a 2 F n Z S 5 4 b W w g o h g A K K A U A A A A A A A A A A A A A A A A A A A A A A A A A A A A h Y 9 B D o I w F E S v Q r q n R d R I y K c s 3 E p i Q j R u m 1 K h E T 6 G F s v d X H g k r y B G U X c u Z 9 5 b z N y v N 0 i H p v Y u q j O 6 x Y T M a E A 8 h b I t N J Y J 6 e 3 R j 0 j K Y S v k S Z T K G 2 U 0 8 W C K h F T W n m P G n H P U z W n b l S w M g h k 7 Z J t c V q o R 5 C P r / 7 K v 0 V i B U h E O + 9 c Y H t J o S V e L c R K w q Y N M 4 5 e H I 3 v S n x L W f W 3 7 T n G F / i 4 H N k V g 7 w v 8 A V B L A w Q U A A I A C A C D Y l t 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2 J b U S i K R 7 g O A A A A E Q A A A B M A H A B G b 3 J t d W x h c y 9 T Z W N 0 a W 9 u M S 5 t I K I Y A C i g F A A A A A A A A A A A A A A A A A A A A A A A A A A A A C t O T S 7 J z M 9 T C I b Q h t Y A U E s B A i 0 A F A A C A A g A g 2 J b U b o U / k i j A A A A 9 Q A A A B I A A A A A A A A A A A A A A A A A A A A A A E N v b m Z p Z y 9 Q Y W N r Y W d l L n h t b F B L A Q I t A B Q A A g A I A I N i W 1 E P y u m r p A A A A O k A A A A T A A A A A A A A A A A A A A A A A O 8 A A A B b Q 2 9 u d G V u d F 9 U e X B l c 1 0 u e G 1 s U E s B A i 0 A F A A C A A g A g 2 J b U 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1 z U u 3 l V b N A j u x H 1 Z w U v B M A A A A A A g A A A A A A A 2 Y A A M A A A A A Q A A A A p H J 5 4 9 L 0 L Z b x g Q p x P z P N w Q A A A A A E g A A A o A A A A B A A A A C P 3 g Y t B B J T H h D m T j 1 1 b e I l U A A A A A 1 e y B s j K y X E o L 2 C s f g b Q o c h + b / T J x t p 0 P 8 Q s A 7 I Q n v 1 Y Q o Q v o G 3 2 W J o g G F w j C M Q W o N k v l c J m N b 3 G S u 4 w r 0 k s J b o 1 F G J Y Y g P B G Z 6 u i Q n S y C P F A A A A C D S i 7 D l y i j P g H p V r M k V d 0 Y h 5 0 X M < / D a t a M a s h u p > 
</file>

<file path=customXml/itemProps1.xml><?xml version="1.0" encoding="utf-8"?>
<ds:datastoreItem xmlns:ds="http://schemas.openxmlformats.org/officeDocument/2006/customXml" ds:itemID="{3140AD77-E089-48CB-82B5-2B5697A721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CP57 (Random Controls)</vt:lpstr>
      <vt:lpstr>Codes</vt:lpstr>
      <vt:lpstr>Instructions</vt:lpstr>
      <vt:lpstr>Translation</vt:lpstr>
      <vt:lpstr>FlagA2ISO</vt:lpstr>
      <vt:lpstr>FlagCod</vt:lpstr>
      <vt:lpstr>FlagName</vt:lpstr>
      <vt:lpstr>ICCATSerialNo</vt:lpstr>
      <vt:lpstr>Idiom</vt:lpstr>
      <vt:lpstr>LangFieldID</vt:lpstr>
      <vt:lpstr>LangNameID</vt:lpstr>
      <vt:lpstr>Status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Cheatle</dc:creator>
  <cp:lastModifiedBy>Alberto Thais Parrilla Moruno</cp:lastModifiedBy>
  <cp:lastPrinted>2014-01-21T11:28:28Z</cp:lastPrinted>
  <dcterms:created xsi:type="dcterms:W3CDTF">2011-12-05T10:28:25Z</dcterms:created>
  <dcterms:modified xsi:type="dcterms:W3CDTF">2023-02-06T14:38:58Z</dcterms:modified>
</cp:coreProperties>
</file>