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tunadata\Compliance\2025_SharedDocs\eForms\WEB\"/>
    </mc:Choice>
  </mc:AlternateContent>
  <xr:revisionPtr revIDLastSave="0" documentId="13_ncr:1_{201C6851-A372-4EA6-810D-8F3AAE0B8052}" xr6:coauthVersionLast="47" xr6:coauthVersionMax="47" xr10:uidLastSave="{00000000-0000-0000-0000-000000000000}"/>
  <workbookProtection workbookAlgorithmName="SHA-512" workbookHashValue="HFTv8XZ3eMZFXNhFW3B3ZwSkS34fL8RfH2D7P2sIib3L6GXpV5aGVBW6Vrrp3Xn2yCs2YWjxDb+IwkRNh4ZSgA==" workbookSaltValue="8ZeLyoiO5l365cCtrJyc7w==" workbookSpinCount="100000" lockStructure="1"/>
  <bookViews>
    <workbookView xWindow="28680" yWindow="-120" windowWidth="29040" windowHeight="15720" xr2:uid="{00000000-000D-0000-FFFF-FFFF00000000}"/>
  </bookViews>
  <sheets>
    <sheet name="CP55 (SMA_McRp)" sheetId="1" r:id="rId1"/>
    <sheet name="Codes" sheetId="5" r:id="rId2"/>
    <sheet name="Instructions" sheetId="6" r:id="rId3"/>
    <sheet name="Translation" sheetId="4" state="veryHidden" r:id="rId4"/>
  </sheets>
  <definedNames>
    <definedName name="_xlnm._FilterDatabase" localSheetId="3" hidden="1">Translation!$A$4:$I$28</definedName>
    <definedName name="FisheryType">Codes!$F$13:$F$15</definedName>
    <definedName name="FlagA2ISO">Codes!$D$3:$D$176</definedName>
    <definedName name="FlagCod">Codes!$B$3:$B$176</definedName>
    <definedName name="FlagName">Codes!$A$3:$A$176</definedName>
    <definedName name="GearGrpCod">Codes!$F$34:$F$51</definedName>
    <definedName name="Idiom">'CP55 (SMA_McRp)'!$O$2</definedName>
    <definedName name="LangFieldID">Translation!$H$1</definedName>
    <definedName name="LangNameID">Translation!$H$2</definedName>
    <definedName name="month">Codes!$F$19:$F$30</definedName>
    <definedName name="MoQtrCod">Codes!$F$19:$F$30</definedName>
    <definedName name="quarter">Codes!#REF!</definedName>
    <definedName name="SpeciesCod">Codes!$F$9:$F$9</definedName>
    <definedName name="Status">Codes!$F$3:$F$5</definedName>
    <definedName name="StockCod">Codes!$F$55:$F$56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 r="G19" i="6"/>
  <c r="G27" i="6"/>
  <c r="G29" i="6"/>
  <c r="G30" i="6" l="1"/>
  <c r="G28" i="6"/>
  <c r="G26" i="6"/>
  <c r="G25" i="6"/>
  <c r="G20" i="6" l="1"/>
  <c r="C22" i="1" l="1"/>
  <c r="E22" i="1"/>
  <c r="D22" i="1"/>
  <c r="B22" i="1"/>
  <c r="F22" i="1"/>
  <c r="A22" i="1" l="1"/>
  <c r="I10" i="1" l="1"/>
  <c r="D11" i="1" l="1"/>
  <c r="G24" i="6" l="1"/>
  <c r="G23" i="6"/>
  <c r="G22" i="6"/>
  <c r="G21" i="6"/>
  <c r="G18" i="6"/>
  <c r="G17" i="6"/>
  <c r="G16" i="6"/>
  <c r="G15" i="6"/>
  <c r="G14" i="6"/>
  <c r="G13" i="6"/>
  <c r="G12" i="6"/>
  <c r="G11" i="6"/>
  <c r="I4" i="1" l="1"/>
  <c r="H2" i="4" l="1"/>
  <c r="H19" i="6" s="1"/>
  <c r="H1" i="4"/>
  <c r="F19" i="6" l="1"/>
  <c r="A12" i="1"/>
  <c r="F27" i="6"/>
  <c r="F29" i="6"/>
  <c r="H27" i="6"/>
  <c r="H29" i="6"/>
  <c r="F30" i="6"/>
  <c r="F26" i="6"/>
  <c r="F28" i="6"/>
  <c r="F25" i="6"/>
  <c r="F20" i="6"/>
  <c r="E20" i="6"/>
  <c r="H30" i="6"/>
  <c r="H28" i="6"/>
  <c r="H25" i="6"/>
  <c r="H26" i="6"/>
  <c r="H20" i="6"/>
  <c r="B21" i="1"/>
  <c r="C21" i="1"/>
  <c r="D21" i="1"/>
  <c r="E21" i="1"/>
  <c r="F21" i="1"/>
  <c r="A21" i="1"/>
  <c r="A15" i="1"/>
  <c r="A14" i="1"/>
  <c r="C25" i="6"/>
  <c r="D25" i="6"/>
  <c r="H24" i="6"/>
  <c r="H22" i="6"/>
  <c r="H17" i="6"/>
  <c r="H18" i="6"/>
  <c r="H21" i="6"/>
  <c r="H23" i="6"/>
  <c r="H10" i="6"/>
  <c r="G10" i="6"/>
  <c r="F10" i="6"/>
  <c r="A2" i="6"/>
  <c r="E10" i="6"/>
  <c r="D10" i="6"/>
  <c r="C10" i="6"/>
  <c r="B10" i="6"/>
  <c r="A10" i="6"/>
  <c r="A9" i="6"/>
  <c r="B7" i="6"/>
  <c r="B6" i="6"/>
  <c r="B5" i="6"/>
  <c r="B4" i="6"/>
  <c r="B3" i="6"/>
  <c r="A1" i="6"/>
  <c r="B1" i="1"/>
  <c r="H15" i="6"/>
  <c r="H12" i="6"/>
  <c r="H14" i="6"/>
  <c r="H11" i="6"/>
  <c r="H13" i="6"/>
  <c r="H16" i="6"/>
  <c r="F24" i="6"/>
  <c r="F13" i="6"/>
  <c r="F23" i="6"/>
  <c r="F18" i="6"/>
  <c r="D18" i="6"/>
  <c r="F14" i="6"/>
  <c r="F11" i="6"/>
  <c r="B11" i="6"/>
  <c r="F22" i="6"/>
  <c r="A11" i="6"/>
  <c r="F17" i="6"/>
  <c r="D13" i="6"/>
  <c r="C13" i="6"/>
  <c r="B13" i="6"/>
  <c r="F15" i="6"/>
  <c r="F21" i="6"/>
  <c r="F16" i="6"/>
  <c r="F12" i="6"/>
  <c r="A20" i="1"/>
  <c r="A1" i="1"/>
  <c r="B2" i="1"/>
  <c r="A19" i="1"/>
  <c r="F5" i="1"/>
  <c r="A11" i="1"/>
  <c r="A4" i="1"/>
  <c r="A5" i="1"/>
  <c r="J10" i="1"/>
  <c r="J4" i="1"/>
  <c r="A10" i="1"/>
  <c r="A7" i="1"/>
  <c r="J8" i="1"/>
  <c r="F6" i="1"/>
  <c r="J6" i="1"/>
  <c r="J5" i="1"/>
  <c r="A6" i="1"/>
  <c r="N1" i="1"/>
  <c r="O1" i="1"/>
</calcChain>
</file>

<file path=xl/sharedStrings.xml><?xml version="1.0" encoding="utf-8"?>
<sst xmlns="http://schemas.openxmlformats.org/spreadsheetml/2006/main" count="1416" uniqueCount="958">
  <si>
    <t>Version</t>
  </si>
  <si>
    <t>Header</t>
  </si>
  <si>
    <t>Secretariat use only</t>
  </si>
  <si>
    <t>Belize</t>
  </si>
  <si>
    <t>Curaçao</t>
  </si>
  <si>
    <t>Japan</t>
  </si>
  <si>
    <t>Singapore</t>
  </si>
  <si>
    <t>Vanuatu</t>
  </si>
  <si>
    <t>Panama</t>
  </si>
  <si>
    <t>Section</t>
  </si>
  <si>
    <t>FieldID</t>
  </si>
  <si>
    <t>Title</t>
  </si>
  <si>
    <t>T01</t>
  </si>
  <si>
    <t>Reporting Flag</t>
  </si>
  <si>
    <t>Pavillon déclarant</t>
  </si>
  <si>
    <t>Pabellón que informa</t>
  </si>
  <si>
    <t>Agence déclarante</t>
  </si>
  <si>
    <t>Agencia que informa</t>
  </si>
  <si>
    <t>Address</t>
  </si>
  <si>
    <t>Adresse</t>
  </si>
  <si>
    <t>Dirección</t>
  </si>
  <si>
    <t>Phone</t>
  </si>
  <si>
    <t>Téléphone</t>
  </si>
  <si>
    <t>Teléfono</t>
  </si>
  <si>
    <t>Email</t>
  </si>
  <si>
    <t>Notes</t>
  </si>
  <si>
    <t>Remarques</t>
  </si>
  <si>
    <t>Notas</t>
  </si>
  <si>
    <t>Detail</t>
  </si>
  <si>
    <t>FlagName</t>
  </si>
  <si>
    <t>FlagA2ISO</t>
  </si>
  <si>
    <t>Status</t>
  </si>
  <si>
    <t>Description</t>
  </si>
  <si>
    <t>ALB</t>
  </si>
  <si>
    <t>Albania</t>
  </si>
  <si>
    <t>AL</t>
  </si>
  <si>
    <t>CP</t>
  </si>
  <si>
    <t>Contracting Party</t>
  </si>
  <si>
    <t>DZA</t>
  </si>
  <si>
    <t>Algerie</t>
  </si>
  <si>
    <t>DZ</t>
  </si>
  <si>
    <t>NCC</t>
  </si>
  <si>
    <t>Non-Contracting Cooperating Party</t>
  </si>
  <si>
    <t>AGO</t>
  </si>
  <si>
    <t>Angola</t>
  </si>
  <si>
    <t>AO</t>
  </si>
  <si>
    <t>NCO</t>
  </si>
  <si>
    <t>Non-Contracting Other</t>
  </si>
  <si>
    <t>BRB</t>
  </si>
  <si>
    <t>Barbados</t>
  </si>
  <si>
    <t>BB</t>
  </si>
  <si>
    <t>BLZ</t>
  </si>
  <si>
    <t>BZ</t>
  </si>
  <si>
    <t>BRA</t>
  </si>
  <si>
    <t>Brazil</t>
  </si>
  <si>
    <t>BR</t>
  </si>
  <si>
    <t>CAN</t>
  </si>
  <si>
    <t>Canada</t>
  </si>
  <si>
    <t>CA</t>
  </si>
  <si>
    <t>CPV</t>
  </si>
  <si>
    <t>Cape Verde</t>
  </si>
  <si>
    <t>CV</t>
  </si>
  <si>
    <t>CHN</t>
  </si>
  <si>
    <t>China PR</t>
  </si>
  <si>
    <t>CN</t>
  </si>
  <si>
    <t>CIV</t>
  </si>
  <si>
    <t>CI</t>
  </si>
  <si>
    <t>HR</t>
  </si>
  <si>
    <t>EGY</t>
  </si>
  <si>
    <t>Egypt</t>
  </si>
  <si>
    <t>EG</t>
  </si>
  <si>
    <t>BE</t>
  </si>
  <si>
    <t>BG</t>
  </si>
  <si>
    <t>CY</t>
  </si>
  <si>
    <t>DK</t>
  </si>
  <si>
    <t>ES</t>
  </si>
  <si>
    <t>EE</t>
  </si>
  <si>
    <t>FR</t>
  </si>
  <si>
    <t>DE</t>
  </si>
  <si>
    <t>GR</t>
  </si>
  <si>
    <t>HU</t>
  </si>
  <si>
    <t>IE</t>
  </si>
  <si>
    <t>IT</t>
  </si>
  <si>
    <t>LV</t>
  </si>
  <si>
    <t>LT</t>
  </si>
  <si>
    <t>MT</t>
  </si>
  <si>
    <t>NL</t>
  </si>
  <si>
    <t>PL</t>
  </si>
  <si>
    <t>PT</t>
  </si>
  <si>
    <t>SI</t>
  </si>
  <si>
    <t>SE</t>
  </si>
  <si>
    <t>GB</t>
  </si>
  <si>
    <t>PM</t>
  </si>
  <si>
    <t>GAB</t>
  </si>
  <si>
    <t>Gabon</t>
  </si>
  <si>
    <t>GA</t>
  </si>
  <si>
    <t>GHA</t>
  </si>
  <si>
    <t>Ghana</t>
  </si>
  <si>
    <t>GH</t>
  </si>
  <si>
    <t>GTM</t>
  </si>
  <si>
    <t>Guatemala</t>
  </si>
  <si>
    <t>GT</t>
  </si>
  <si>
    <t>GNQ</t>
  </si>
  <si>
    <t>Guinea Ecuatorial</t>
  </si>
  <si>
    <t>GQ</t>
  </si>
  <si>
    <t>GIN</t>
  </si>
  <si>
    <t>GN</t>
  </si>
  <si>
    <t>HND</t>
  </si>
  <si>
    <t>Honduras</t>
  </si>
  <si>
    <t>HN</t>
  </si>
  <si>
    <t>ISL</t>
  </si>
  <si>
    <t>Iceland</t>
  </si>
  <si>
    <t>IS</t>
  </si>
  <si>
    <t>JPN</t>
  </si>
  <si>
    <t>JP</t>
  </si>
  <si>
    <t>KOR</t>
  </si>
  <si>
    <t>KR</t>
  </si>
  <si>
    <t>LBY</t>
  </si>
  <si>
    <t>Libya</t>
  </si>
  <si>
    <t>LY</t>
  </si>
  <si>
    <t>MAR</t>
  </si>
  <si>
    <t>Maroc</t>
  </si>
  <si>
    <t>MA</t>
  </si>
  <si>
    <t>MEX</t>
  </si>
  <si>
    <t>Mexico</t>
  </si>
  <si>
    <t>MX</t>
  </si>
  <si>
    <t>NAM</t>
  </si>
  <si>
    <t>Namibia</t>
  </si>
  <si>
    <t>NA</t>
  </si>
  <si>
    <t>NIC</t>
  </si>
  <si>
    <t>Nicaragua</t>
  </si>
  <si>
    <t>NI</t>
  </si>
  <si>
    <t>NOR</t>
  </si>
  <si>
    <t>Norway</t>
  </si>
  <si>
    <t>NO</t>
  </si>
  <si>
    <t>PAN</t>
  </si>
  <si>
    <t>PA</t>
  </si>
  <si>
    <t>PHL</t>
  </si>
  <si>
    <t>Philippines</t>
  </si>
  <si>
    <t>PH</t>
  </si>
  <si>
    <t>RUS</t>
  </si>
  <si>
    <t>Russian Federation</t>
  </si>
  <si>
    <t>RU</t>
  </si>
  <si>
    <t>STP</t>
  </si>
  <si>
    <t>ST</t>
  </si>
  <si>
    <t>SEN</t>
  </si>
  <si>
    <t>Senegal</t>
  </si>
  <si>
    <t>SN</t>
  </si>
  <si>
    <t>SLE</t>
  </si>
  <si>
    <t>Sierra Leone</t>
  </si>
  <si>
    <t>SL</t>
  </si>
  <si>
    <t>ZAF</t>
  </si>
  <si>
    <t>South Africa</t>
  </si>
  <si>
    <t>ZA</t>
  </si>
  <si>
    <t>VCT</t>
  </si>
  <si>
    <t>VC</t>
  </si>
  <si>
    <t>SYR</t>
  </si>
  <si>
    <t>SY</t>
  </si>
  <si>
    <t>TTO</t>
  </si>
  <si>
    <t>Trinidad and Tobago</t>
  </si>
  <si>
    <t>TT</t>
  </si>
  <si>
    <t>TUN</t>
  </si>
  <si>
    <t>Tunisie</t>
  </si>
  <si>
    <t>TN</t>
  </si>
  <si>
    <t>TUR</t>
  </si>
  <si>
    <t>TR</t>
  </si>
  <si>
    <t>USA</t>
  </si>
  <si>
    <t>US</t>
  </si>
  <si>
    <t>BM</t>
  </si>
  <si>
    <t>VG</t>
  </si>
  <si>
    <t>SH</t>
  </si>
  <si>
    <t>TC</t>
  </si>
  <si>
    <t>URY</t>
  </si>
  <si>
    <t>Uruguay</t>
  </si>
  <si>
    <t>UY</t>
  </si>
  <si>
    <t>VUT</t>
  </si>
  <si>
    <t>VU</t>
  </si>
  <si>
    <t>VEN</t>
  </si>
  <si>
    <t>Venezuela</t>
  </si>
  <si>
    <t>VE</t>
  </si>
  <si>
    <t>TAI</t>
  </si>
  <si>
    <t>Chinese Taipei</t>
  </si>
  <si>
    <t>TW</t>
  </si>
  <si>
    <t>COL</t>
  </si>
  <si>
    <t>Colombia</t>
  </si>
  <si>
    <t>CO</t>
  </si>
  <si>
    <t>GUY</t>
  </si>
  <si>
    <t>Guyana</t>
  </si>
  <si>
    <t>GY</t>
  </si>
  <si>
    <t>SUR</t>
  </si>
  <si>
    <t>Suriname</t>
  </si>
  <si>
    <t>SR</t>
  </si>
  <si>
    <t>AIA</t>
  </si>
  <si>
    <t>Anguilla</t>
  </si>
  <si>
    <t>AI</t>
  </si>
  <si>
    <t>ATG</t>
  </si>
  <si>
    <t>Antigua and Barbuda</t>
  </si>
  <si>
    <t>AG</t>
  </si>
  <si>
    <t>ARG</t>
  </si>
  <si>
    <t>Argentina</t>
  </si>
  <si>
    <t>AR</t>
  </si>
  <si>
    <t>ABW</t>
  </si>
  <si>
    <t>Aruba</t>
  </si>
  <si>
    <t>AW</t>
  </si>
  <si>
    <t>BHS</t>
  </si>
  <si>
    <t>Bahamas</t>
  </si>
  <si>
    <t>BS</t>
  </si>
  <si>
    <t>BLR</t>
  </si>
  <si>
    <t>Belarus</t>
  </si>
  <si>
    <t>BY</t>
  </si>
  <si>
    <t>BEN</t>
  </si>
  <si>
    <t>Benin</t>
  </si>
  <si>
    <t>BJ</t>
  </si>
  <si>
    <t>BOL</t>
  </si>
  <si>
    <t>Bolivia</t>
  </si>
  <si>
    <t>BO</t>
  </si>
  <si>
    <t>KHM</t>
  </si>
  <si>
    <t>Cambodia</t>
  </si>
  <si>
    <t>KH</t>
  </si>
  <si>
    <t>CMR</t>
  </si>
  <si>
    <t>Cameroon</t>
  </si>
  <si>
    <t>CM</t>
  </si>
  <si>
    <t>CYM</t>
  </si>
  <si>
    <t>Cayman Islands</t>
  </si>
  <si>
    <t>KY</t>
  </si>
  <si>
    <t>CHL</t>
  </si>
  <si>
    <t>Chile</t>
  </si>
  <si>
    <t>CL</t>
  </si>
  <si>
    <t>COG</t>
  </si>
  <si>
    <t>Congo</t>
  </si>
  <si>
    <t>CG</t>
  </si>
  <si>
    <t>CRI</t>
  </si>
  <si>
    <t>Costa Rica</t>
  </si>
  <si>
    <t>CR</t>
  </si>
  <si>
    <t>CUB</t>
  </si>
  <si>
    <t>Cuba</t>
  </si>
  <si>
    <t>CU</t>
  </si>
  <si>
    <t>DMA</t>
  </si>
  <si>
    <t>Dominica</t>
  </si>
  <si>
    <t>DM</t>
  </si>
  <si>
    <t>DOM</t>
  </si>
  <si>
    <t>Dominican Republic</t>
  </si>
  <si>
    <t>DO</t>
  </si>
  <si>
    <t>ECU</t>
  </si>
  <si>
    <t>Ecuador</t>
  </si>
  <si>
    <t>EC</t>
  </si>
  <si>
    <t>SLV</t>
  </si>
  <si>
    <t>El Salvador</t>
  </si>
  <si>
    <t>SV</t>
  </si>
  <si>
    <t>FRO</t>
  </si>
  <si>
    <t>Faroe Islands</t>
  </si>
  <si>
    <t>FO</t>
  </si>
  <si>
    <t>GMB</t>
  </si>
  <si>
    <t>Gambia</t>
  </si>
  <si>
    <t>GM</t>
  </si>
  <si>
    <t>GEO</t>
  </si>
  <si>
    <t>Georgia</t>
  </si>
  <si>
    <t>GE</t>
  </si>
  <si>
    <t>GRD</t>
  </si>
  <si>
    <t>Grenada</t>
  </si>
  <si>
    <t>GD</t>
  </si>
  <si>
    <t>GNB</t>
  </si>
  <si>
    <t>Guinea Bissau</t>
  </si>
  <si>
    <t>GW</t>
  </si>
  <si>
    <t>IND</t>
  </si>
  <si>
    <t>India</t>
  </si>
  <si>
    <t>IN</t>
  </si>
  <si>
    <t>IRN</t>
  </si>
  <si>
    <t>Iran</t>
  </si>
  <si>
    <t>IR</t>
  </si>
  <si>
    <t>ISR</t>
  </si>
  <si>
    <t>Israel</t>
  </si>
  <si>
    <t>IL</t>
  </si>
  <si>
    <t>JAM</t>
  </si>
  <si>
    <t>Jamaica</t>
  </si>
  <si>
    <t>JM</t>
  </si>
  <si>
    <t>LBN</t>
  </si>
  <si>
    <t>Lebanon</t>
  </si>
  <si>
    <t>LB</t>
  </si>
  <si>
    <t>LBR</t>
  </si>
  <si>
    <t>Liberia</t>
  </si>
  <si>
    <t>LR</t>
  </si>
  <si>
    <t>MYS</t>
  </si>
  <si>
    <t>Malaysia</t>
  </si>
  <si>
    <t>MY</t>
  </si>
  <si>
    <t>MRT</t>
  </si>
  <si>
    <t>Mauritania</t>
  </si>
  <si>
    <t>MR</t>
  </si>
  <si>
    <t>MUS</t>
  </si>
  <si>
    <t>Mauritius</t>
  </si>
  <si>
    <t>MU</t>
  </si>
  <si>
    <t>NGA</t>
  </si>
  <si>
    <t>Nigeria</t>
  </si>
  <si>
    <t>NG</t>
  </si>
  <si>
    <t>PRI</t>
  </si>
  <si>
    <t>Puerto Rico</t>
  </si>
  <si>
    <t>PR</t>
  </si>
  <si>
    <t>RO</t>
  </si>
  <si>
    <t>KNA</t>
  </si>
  <si>
    <t>Saint Kitts and Nevis</t>
  </si>
  <si>
    <t>KN</t>
  </si>
  <si>
    <t>SYC</t>
  </si>
  <si>
    <t>Seychelles</t>
  </si>
  <si>
    <t>SC</t>
  </si>
  <si>
    <t>SGP</t>
  </si>
  <si>
    <t>SG</t>
  </si>
  <si>
    <t>LCA</t>
  </si>
  <si>
    <t>LC</t>
  </si>
  <si>
    <t>CHE</t>
  </si>
  <si>
    <t>Switzerland</t>
  </si>
  <si>
    <t>CH</t>
  </si>
  <si>
    <t>THA</t>
  </si>
  <si>
    <t>Thailand</t>
  </si>
  <si>
    <t>TH</t>
  </si>
  <si>
    <t>TGO</t>
  </si>
  <si>
    <t>Togo</t>
  </si>
  <si>
    <t>TG</t>
  </si>
  <si>
    <t>UKR</t>
  </si>
  <si>
    <t>Ukraine</t>
  </si>
  <si>
    <t>UA</t>
  </si>
  <si>
    <t>VIR</t>
  </si>
  <si>
    <t>US Virgin Islands</t>
  </si>
  <si>
    <t>VI</t>
  </si>
  <si>
    <t>Syria</t>
  </si>
  <si>
    <t>CUW</t>
  </si>
  <si>
    <t>CW</t>
  </si>
  <si>
    <t>FLK</t>
  </si>
  <si>
    <t>Falklands</t>
  </si>
  <si>
    <t>FK</t>
  </si>
  <si>
    <t>MNE</t>
  </si>
  <si>
    <t>Montenegro</t>
  </si>
  <si>
    <t>ME</t>
  </si>
  <si>
    <t>PSE</t>
  </si>
  <si>
    <t>Palestine</t>
  </si>
  <si>
    <t>PS</t>
  </si>
  <si>
    <t>SRB</t>
  </si>
  <si>
    <t>Serbia</t>
  </si>
  <si>
    <t>RS</t>
  </si>
  <si>
    <t>Côte d'Ivoire</t>
  </si>
  <si>
    <t>AND</t>
  </si>
  <si>
    <t>AUS</t>
  </si>
  <si>
    <t>BND</t>
  </si>
  <si>
    <t>COK</t>
  </si>
  <si>
    <t>FJI</t>
  </si>
  <si>
    <t>GUM</t>
  </si>
  <si>
    <t>HTI</t>
  </si>
  <si>
    <t>IDN</t>
  </si>
  <si>
    <t>KEN</t>
  </si>
  <si>
    <t>KIR</t>
  </si>
  <si>
    <t>KWT</t>
  </si>
  <si>
    <t>MDG</t>
  </si>
  <si>
    <t>MDV</t>
  </si>
  <si>
    <t>MHL</t>
  </si>
  <si>
    <t>FSM</t>
  </si>
  <si>
    <t>MOZ</t>
  </si>
  <si>
    <t>NCL</t>
  </si>
  <si>
    <t>NZL</t>
  </si>
  <si>
    <t>OMN</t>
  </si>
  <si>
    <t>PLW</t>
  </si>
  <si>
    <t>PNG</t>
  </si>
  <si>
    <t>PER</t>
  </si>
  <si>
    <t>PYF</t>
  </si>
  <si>
    <t>WSM</t>
  </si>
  <si>
    <t>SAU</t>
  </si>
  <si>
    <t>SLB</t>
  </si>
  <si>
    <t>LKA</t>
  </si>
  <si>
    <t>TZA</t>
  </si>
  <si>
    <t>TON</t>
  </si>
  <si>
    <t>TUV</t>
  </si>
  <si>
    <t>ARE</t>
  </si>
  <si>
    <t>VNM</t>
  </si>
  <si>
    <t>Andorra</t>
  </si>
  <si>
    <t>Australia</t>
  </si>
  <si>
    <t>Brunei</t>
  </si>
  <si>
    <t>Cook Islands</t>
  </si>
  <si>
    <t>Fiji Islands</t>
  </si>
  <si>
    <t>Guam</t>
  </si>
  <si>
    <t>Haiti</t>
  </si>
  <si>
    <t>Indonesia</t>
  </si>
  <si>
    <t>Kenya</t>
  </si>
  <si>
    <t>Kiribati</t>
  </si>
  <si>
    <t>Kuwait</t>
  </si>
  <si>
    <t>Madagascar</t>
  </si>
  <si>
    <t>Maldives</t>
  </si>
  <si>
    <t>Marshall Islands</t>
  </si>
  <si>
    <t>Micronesia</t>
  </si>
  <si>
    <t>Mozambique</t>
  </si>
  <si>
    <t>New Caledonia</t>
  </si>
  <si>
    <t>New Zealand</t>
  </si>
  <si>
    <t>Oman</t>
  </si>
  <si>
    <t>Palau</t>
  </si>
  <si>
    <t>Papua New Guinea</t>
  </si>
  <si>
    <t>Perú</t>
  </si>
  <si>
    <t>Polynesie Française</t>
  </si>
  <si>
    <t>Samoa</t>
  </si>
  <si>
    <t>Saudi Arabia</t>
  </si>
  <si>
    <t>Solomon Islands</t>
  </si>
  <si>
    <t>Sri Lanka</t>
  </si>
  <si>
    <t>Tanzania</t>
  </si>
  <si>
    <t>Tonga</t>
  </si>
  <si>
    <t>Tuvalu</t>
  </si>
  <si>
    <t>United Arab Emirates</t>
  </si>
  <si>
    <t>Vietnam</t>
  </si>
  <si>
    <t>AD</t>
  </si>
  <si>
    <t>AU</t>
  </si>
  <si>
    <t>BN</t>
  </si>
  <si>
    <t>CK</t>
  </si>
  <si>
    <t>FJ</t>
  </si>
  <si>
    <t>GU</t>
  </si>
  <si>
    <t>HT</t>
  </si>
  <si>
    <t>ID</t>
  </si>
  <si>
    <t>KE</t>
  </si>
  <si>
    <t>KI</t>
  </si>
  <si>
    <t>KW</t>
  </si>
  <si>
    <t>MG</t>
  </si>
  <si>
    <t>MV</t>
  </si>
  <si>
    <t>MH</t>
  </si>
  <si>
    <t>FM</t>
  </si>
  <si>
    <t>MZ</t>
  </si>
  <si>
    <t>NC</t>
  </si>
  <si>
    <t>NZ</t>
  </si>
  <si>
    <t>OM</t>
  </si>
  <si>
    <t>PW</t>
  </si>
  <si>
    <t>PG</t>
  </si>
  <si>
    <t>PE</t>
  </si>
  <si>
    <t>PF</t>
  </si>
  <si>
    <t>WS</t>
  </si>
  <si>
    <t>SA</t>
  </si>
  <si>
    <t>SB</t>
  </si>
  <si>
    <t>LK</t>
  </si>
  <si>
    <t>TZ</t>
  </si>
  <si>
    <t>TO</t>
  </si>
  <si>
    <t>TV</t>
  </si>
  <si>
    <t>AE</t>
  </si>
  <si>
    <t>VN</t>
  </si>
  <si>
    <t>BIH</t>
  </si>
  <si>
    <t>BFA</t>
  </si>
  <si>
    <t>DJI</t>
  </si>
  <si>
    <t>IMN</t>
  </si>
  <si>
    <t>MNG</t>
  </si>
  <si>
    <t>MKD</t>
  </si>
  <si>
    <t>Bosnia and Herzegovina</t>
  </si>
  <si>
    <t>Burkina Faso</t>
  </si>
  <si>
    <t>Djibouti</t>
  </si>
  <si>
    <t>Isle of Man</t>
  </si>
  <si>
    <t>Mongolia</t>
  </si>
  <si>
    <t>AT</t>
  </si>
  <si>
    <t>CZ</t>
  </si>
  <si>
    <t>FI</t>
  </si>
  <si>
    <t>LU</t>
  </si>
  <si>
    <t>SK</t>
  </si>
  <si>
    <t>BA</t>
  </si>
  <si>
    <t>BF</t>
  </si>
  <si>
    <t>DJ</t>
  </si>
  <si>
    <t>IM</t>
  </si>
  <si>
    <t>MN</t>
  </si>
  <si>
    <t>MK</t>
  </si>
  <si>
    <t>Qatar</t>
  </si>
  <si>
    <t>QAT</t>
  </si>
  <si>
    <t>QA</t>
  </si>
  <si>
    <t>Table. Flags</t>
  </si>
  <si>
    <t>FlagCod</t>
  </si>
  <si>
    <t>EU-Austria</t>
  </si>
  <si>
    <t>EU-AUT</t>
  </si>
  <si>
    <t>EU-Belgium</t>
  </si>
  <si>
    <t>EU-BEL</t>
  </si>
  <si>
    <t>EU-Bulgaria</t>
  </si>
  <si>
    <t>EU-BGR</t>
  </si>
  <si>
    <t>EU-Croatia</t>
  </si>
  <si>
    <t>EU-HRV</t>
  </si>
  <si>
    <t>EU-Cyprus</t>
  </si>
  <si>
    <t>EU-CYP</t>
  </si>
  <si>
    <t>EU-Czechia</t>
  </si>
  <si>
    <t>EU-CZE</t>
  </si>
  <si>
    <t>EU-Denmark</t>
  </si>
  <si>
    <t>EU-DNK</t>
  </si>
  <si>
    <t>EU-España</t>
  </si>
  <si>
    <t>EU-ESP</t>
  </si>
  <si>
    <t>EU-Estonia</t>
  </si>
  <si>
    <t>EU-EST</t>
  </si>
  <si>
    <t>EU-Finland</t>
  </si>
  <si>
    <t>EU-FIN</t>
  </si>
  <si>
    <t>EU-France</t>
  </si>
  <si>
    <t>EU-FRA</t>
  </si>
  <si>
    <t>EU-Germany</t>
  </si>
  <si>
    <t>EU-DEU</t>
  </si>
  <si>
    <t>EU-Greece</t>
  </si>
  <si>
    <t>EU-GRC</t>
  </si>
  <si>
    <t>EU-Hungary</t>
  </si>
  <si>
    <t>EU-HUN</t>
  </si>
  <si>
    <t>EU-Ireland</t>
  </si>
  <si>
    <t>EU-IRL</t>
  </si>
  <si>
    <t>EU-Italy</t>
  </si>
  <si>
    <t>EU-ITA</t>
  </si>
  <si>
    <t>EU-Latvia</t>
  </si>
  <si>
    <t>EU-LVA</t>
  </si>
  <si>
    <t>EU-Lithuania</t>
  </si>
  <si>
    <t>EU-LTU</t>
  </si>
  <si>
    <t>EU-Luxemburg</t>
  </si>
  <si>
    <t>EU-LUX</t>
  </si>
  <si>
    <t>EU-Malta</t>
  </si>
  <si>
    <t>EU-MLT</t>
  </si>
  <si>
    <t>EU-Netherlands</t>
  </si>
  <si>
    <t>EU-NLD</t>
  </si>
  <si>
    <t>EU-Poland</t>
  </si>
  <si>
    <t>EU-POL</t>
  </si>
  <si>
    <t>EU-Portugal</t>
  </si>
  <si>
    <t>EU-PRT</t>
  </si>
  <si>
    <t>EU-Rumania</t>
  </si>
  <si>
    <t>EU-ROU</t>
  </si>
  <si>
    <t>EU-Slovakia</t>
  </si>
  <si>
    <t>EU-SVK</t>
  </si>
  <si>
    <t>EU-Slovenia</t>
  </si>
  <si>
    <t>EU-SVN</t>
  </si>
  <si>
    <t>EU-Sweden</t>
  </si>
  <si>
    <t>EU-SWE</t>
  </si>
  <si>
    <t>England</t>
  </si>
  <si>
    <t>GB-ENG</t>
  </si>
  <si>
    <t>FR-St Pierre et Miquelon</t>
  </si>
  <si>
    <t>FR-SPM</t>
  </si>
  <si>
    <t>Great Britain</t>
  </si>
  <si>
    <t>GBR</t>
  </si>
  <si>
    <t>Guinée Rep</t>
  </si>
  <si>
    <t>Korea Rep</t>
  </si>
  <si>
    <t>Northern Ireland</t>
  </si>
  <si>
    <t>GB-NIR</t>
  </si>
  <si>
    <t>S Tomé e Príncipe</t>
  </si>
  <si>
    <t>Scotland</t>
  </si>
  <si>
    <t>GB-SCT</t>
  </si>
  <si>
    <t>St Vincent and Grenadines</t>
  </si>
  <si>
    <t>UK-Bermuda</t>
  </si>
  <si>
    <t>UK-BMU</t>
  </si>
  <si>
    <t>UK-British Virgin Islands</t>
  </si>
  <si>
    <t>UK-VGB</t>
  </si>
  <si>
    <t>UK-Sta Helena</t>
  </si>
  <si>
    <t>UK-SHN</t>
  </si>
  <si>
    <t>UK-Turks and Caicos</t>
  </si>
  <si>
    <t>UK-TCA</t>
  </si>
  <si>
    <t>Wales</t>
  </si>
  <si>
    <t>GB-WLS</t>
  </si>
  <si>
    <t>Gibraltar</t>
  </si>
  <si>
    <t>GIB</t>
  </si>
  <si>
    <t>GI</t>
  </si>
  <si>
    <t>North Macedonia Rep</t>
  </si>
  <si>
    <t>San Marino</t>
  </si>
  <si>
    <t>SMR</t>
  </si>
  <si>
    <t>SM</t>
  </si>
  <si>
    <t>Sta Lucia</t>
  </si>
  <si>
    <t>Table. Status</t>
  </si>
  <si>
    <t>Translation for Forms</t>
  </si>
  <si>
    <t>LangFieldID</t>
  </si>
  <si>
    <t>FldNameEN</t>
  </si>
  <si>
    <t>FldNameFR</t>
  </si>
  <si>
    <t>FldNameES</t>
  </si>
  <si>
    <t>fldDescEN</t>
  </si>
  <si>
    <t>fldDescFR</t>
  </si>
  <si>
    <t>fldDescES</t>
  </si>
  <si>
    <t>Order</t>
  </si>
  <si>
    <t>Subform</t>
  </si>
  <si>
    <t>Item</t>
  </si>
  <si>
    <t>FieldType</t>
  </si>
  <si>
    <t>a)</t>
  </si>
  <si>
    <t>b)</t>
  </si>
  <si>
    <t>c)</t>
  </si>
  <si>
    <t>d)</t>
  </si>
  <si>
    <t>e)</t>
  </si>
  <si>
    <t>T00</t>
  </si>
  <si>
    <t>title</t>
  </si>
  <si>
    <t>n/a</t>
  </si>
  <si>
    <t>subtitle</t>
  </si>
  <si>
    <t>Titre</t>
  </si>
  <si>
    <t>Título</t>
  </si>
  <si>
    <t>Form Title</t>
  </si>
  <si>
    <t>Titre du formulaire</t>
  </si>
  <si>
    <t>Título del formulario</t>
  </si>
  <si>
    <t>T02</t>
  </si>
  <si>
    <t>ICCAT</t>
  </si>
  <si>
    <t>CICTA</t>
  </si>
  <si>
    <t>CICAA</t>
  </si>
  <si>
    <t>INTERNATIONAL COMMISSION FOR THE CONSERVATION OF ATLANTIC TUNAS</t>
  </si>
  <si>
    <t>COMMISSION INTERNATIONALE POUR LA CONSERVATION DES THONIDÉS DE L'ATLANTIQUE</t>
  </si>
  <si>
    <t>COMISIÓN INTERNACIONAL PARA LA CONSERVACIÓN DEL ATÚN ATLÁNTICO</t>
  </si>
  <si>
    <t>tVersion</t>
  </si>
  <si>
    <t>field</t>
  </si>
  <si>
    <t>(fixed)</t>
  </si>
  <si>
    <t>Versión</t>
  </si>
  <si>
    <t>tLang</t>
  </si>
  <si>
    <t>ICCAT code</t>
  </si>
  <si>
    <t>Language</t>
  </si>
  <si>
    <t>Langue</t>
  </si>
  <si>
    <t>Idioma</t>
  </si>
  <si>
    <t>Choose the language (EN, FR, ES) for form translation</t>
  </si>
  <si>
    <t>Choisissez la langue (EN, FR, ES) pour la traduction du formulaire</t>
  </si>
  <si>
    <t>Elija el idioma (EN, FR, ES) para la traducción del formulario</t>
  </si>
  <si>
    <t>H10</t>
  </si>
  <si>
    <t>section</t>
  </si>
  <si>
    <t>Flag Correspondent</t>
  </si>
  <si>
    <t>Filters</t>
  </si>
  <si>
    <t>(reserved)</t>
  </si>
  <si>
    <t>id</t>
  </si>
  <si>
    <t>H00</t>
  </si>
  <si>
    <t>Cabecera</t>
  </si>
  <si>
    <t>H20</t>
  </si>
  <si>
    <t>Réservé au Secrétariat</t>
  </si>
  <si>
    <t>Reservado a la Secretaría</t>
  </si>
  <si>
    <t>H30</t>
  </si>
  <si>
    <t>Data set characteristics</t>
  </si>
  <si>
    <t>Caractéristiques jeu de données</t>
  </si>
  <si>
    <t>Características conjunto de datos</t>
  </si>
  <si>
    <t>hPerson</t>
  </si>
  <si>
    <t>string</t>
  </si>
  <si>
    <t>Name</t>
  </si>
  <si>
    <t>Nom</t>
  </si>
  <si>
    <t>Nombre</t>
  </si>
  <si>
    <t>Enter the name of the person to be contacted in the event of enquiries</t>
  </si>
  <si>
    <t>Saisissez le nom de la personne à contacter en cas de questions</t>
  </si>
  <si>
    <t>Introduzca el nombre de la persona a contactar en caso de consultas</t>
  </si>
  <si>
    <t>hAgency</t>
  </si>
  <si>
    <t>Reporting Agency</t>
  </si>
  <si>
    <t>Enter the name of your ministry, institute or agency</t>
  </si>
  <si>
    <t>Saisissez le nom de votre ministère, institut ou agence</t>
  </si>
  <si>
    <t>Introduzca el nombre de su ministerio, institución o agencia</t>
  </si>
  <si>
    <t>hAddress</t>
  </si>
  <si>
    <t>Enter the street address of your ministry, institute or agency</t>
  </si>
  <si>
    <t>Saisissez l'adresse de votre ministère, institut ou agence</t>
  </si>
  <si>
    <t>Introduzca la dirección de su ministerio, institución o agencia</t>
  </si>
  <si>
    <t>hEmail</t>
  </si>
  <si>
    <t>Enter the email address of the person to be contacted</t>
  </si>
  <si>
    <t>Saisissez l'adresse e-mail de la personne à contacter</t>
  </si>
  <si>
    <t>Introduzca la dirección de correo electrónico de la persona a contactar</t>
  </si>
  <si>
    <t>hPhone</t>
  </si>
  <si>
    <t>Enter the telephone number of the person to be contacted</t>
  </si>
  <si>
    <t>Saisissez le numéro de téléphone de la personne à contacter</t>
  </si>
  <si>
    <t>Introduzca el número de teléfono de la persona a contactar</t>
  </si>
  <si>
    <t>hFlagRep</t>
  </si>
  <si>
    <t>Enter the flag of the CPC (Party, Entity or Fishing Entity) submitting the information</t>
  </si>
  <si>
    <t>Saisissez le pavillon de la CPC (Partie, Entité ou Entité de pêche) soumettant l'information</t>
  </si>
  <si>
    <t>Introduzca el pabellón de la CPC (Parte, Entidad o Entidad pesquera) que presenta la información</t>
  </si>
  <si>
    <t>hNotes</t>
  </si>
  <si>
    <t>hDateRep</t>
  </si>
  <si>
    <t>date</t>
  </si>
  <si>
    <t>Date reported</t>
  </si>
  <si>
    <t>Date de déclaration</t>
  </si>
  <si>
    <t>Fecha de notificación</t>
  </si>
  <si>
    <t>Reservado a la Sacretaría</t>
  </si>
  <si>
    <t>hRef</t>
  </si>
  <si>
    <t>Reference Nº</t>
  </si>
  <si>
    <t>Nº Reference</t>
  </si>
  <si>
    <t>Nº Referencia</t>
  </si>
  <si>
    <t>hFName</t>
  </si>
  <si>
    <t>File name (proposed)</t>
  </si>
  <si>
    <t>Nom fichier (proposé)</t>
  </si>
  <si>
    <t>Nombre archivo (propuesto)</t>
  </si>
  <si>
    <t>Send the form to ICCAT with the proposed file name (if required, adding a suffix at the end of the filename: [suffix])</t>
  </si>
  <si>
    <t>Envoyez le formulaire à l'ICCAT avec le nom du fichier proposé (si nécessaire, ajoutez un suffixe à la fin du nom de fichier: [suffix])</t>
  </si>
  <si>
    <t>Enviar el formulario a ICCAT con el nombre del archivo propuesto (si es necesario, agregue un sufijo al final del nombre del archivo: [suffix])</t>
  </si>
  <si>
    <t>T03</t>
  </si>
  <si>
    <t>float</t>
  </si>
  <si>
    <t>subsection</t>
  </si>
  <si>
    <t>D10</t>
  </si>
  <si>
    <t>G00</t>
  </si>
  <si>
    <t>2-Instructions</t>
  </si>
  <si>
    <t>General</t>
  </si>
  <si>
    <t>Instructions</t>
  </si>
  <si>
    <t>Instrucciones</t>
  </si>
  <si>
    <t>Instructions to complete the form</t>
  </si>
  <si>
    <t>Instructions pour remplir le formulaire</t>
  </si>
  <si>
    <t>Instrucciones para cumplimentar el formulario</t>
  </si>
  <si>
    <t>G01</t>
  </si>
  <si>
    <t>G01a</t>
  </si>
  <si>
    <t>item</t>
  </si>
  <si>
    <t>General01</t>
  </si>
  <si>
    <t>Cumplimentar con la mayor información posible las secciones "cabecera" y "detalles" (no dejar campos vacíos cuando se conoce la información)</t>
  </si>
  <si>
    <t>G01b</t>
  </si>
  <si>
    <t>General02</t>
  </si>
  <si>
    <t>In Header section, only white cells can be filled (manually or by selecting from the Combo Box the corresponding code).</t>
  </si>
  <si>
    <t>Dans la rubrique « En-tête », seules les cellules blanches sont à remplir (manuellement ou en sélectionnant le code correspondant dans le menu déroulant)</t>
  </si>
  <si>
    <t>En la sección de cabecera, sólo pueden cumplimentarse las celdas en blanco (manualmente o seleccionando en la pestaña desplegable el código correspondiente)</t>
  </si>
  <si>
    <t>G01c</t>
  </si>
  <si>
    <t>General03</t>
  </si>
  <si>
    <t>Always use ICCAT standard codes (when element "OTHERS" of various fields is required it must be explicitly described in "Notes").</t>
  </si>
  <si>
    <t>Utilisez toujours les codes standard de l’ICCAT (si l’élément « Autres » des menus déroulants de plusieurs champs est requis, une explication détaillée doit être apportée au point « Notes »)</t>
  </si>
  <si>
    <t>G01d</t>
  </si>
  <si>
    <t>General04</t>
  </si>
  <si>
    <t>Recomendación para los usuarios con bases de datos: para pegar un conjunto de datos completo en la sección de información detallada (debe tener la misma estructura y formato) se debe utilizar "Pegado especial (valores)"</t>
  </si>
  <si>
    <t>G01e</t>
  </si>
  <si>
    <t>General05</t>
  </si>
  <si>
    <t>Deje en blanco los campos para los que no se ha recopilado información</t>
  </si>
  <si>
    <t>S00</t>
  </si>
  <si>
    <t>Specific</t>
  </si>
  <si>
    <t>Specific (by field)</t>
  </si>
  <si>
    <t>Spécifique (par champ)</t>
  </si>
  <si>
    <t>Específico (por campo)</t>
  </si>
  <si>
    <t>SC01</t>
  </si>
  <si>
    <t>Form</t>
  </si>
  <si>
    <t>Formulaire</t>
  </si>
  <si>
    <t>Formulario</t>
  </si>
  <si>
    <t>SC02</t>
  </si>
  <si>
    <t>Sub-form</t>
  </si>
  <si>
    <t>Sous-formulaire</t>
  </si>
  <si>
    <t>Subformulario</t>
  </si>
  <si>
    <t>SC03</t>
  </si>
  <si>
    <t>Part</t>
  </si>
  <si>
    <t>Partie</t>
  </si>
  <si>
    <t>Parte</t>
  </si>
  <si>
    <t>SC04</t>
  </si>
  <si>
    <t xml:space="preserve">Section </t>
  </si>
  <si>
    <t>Sección</t>
  </si>
  <si>
    <t>SC05</t>
  </si>
  <si>
    <t>Sub-section</t>
  </si>
  <si>
    <t>Sous-section</t>
  </si>
  <si>
    <t>Sub-secciones</t>
  </si>
  <si>
    <t>SC06</t>
  </si>
  <si>
    <t>Field (name)</t>
  </si>
  <si>
    <t>Champ (nom)</t>
  </si>
  <si>
    <t>Campo (nombre)</t>
  </si>
  <si>
    <t>SC07</t>
  </si>
  <si>
    <t>Field (format)</t>
  </si>
  <si>
    <t>Champ (format)</t>
  </si>
  <si>
    <t>Campo (formato)</t>
  </si>
  <si>
    <t>SC08</t>
  </si>
  <si>
    <t>Descripción</t>
  </si>
  <si>
    <t>LangNameID</t>
  </si>
  <si>
    <t>Always use the latest version of this form which will be available on the ICCAT web site</t>
  </si>
  <si>
    <t>For any relevant notes (justification on lack of LOCODE etc.) or other pertinent information</t>
  </si>
  <si>
    <t>Utilice siempre la última versión de este formulario que se publica en la página web de ICCAT.</t>
  </si>
  <si>
    <t>En-tête</t>
  </si>
  <si>
    <t>Correspondant du pavillon</t>
  </si>
  <si>
    <t>Corresponsal de pabellón</t>
  </si>
  <si>
    <t>Espace reservé aux éventuelles notes nécessaires (justification de l'absence de LOCODE , etc.) ou autres informations utiles</t>
  </si>
  <si>
    <t>Espacio reservado  para posibles notas necesarias (justificación de la ausencia de LOCODE, etc.) o para cualquier otra información pertinente.</t>
  </si>
  <si>
    <t>Général</t>
  </si>
  <si>
    <t>Général01</t>
  </si>
  <si>
    <t>Général02</t>
  </si>
  <si>
    <t>Général03</t>
  </si>
  <si>
    <t>Général04</t>
  </si>
  <si>
    <t>Général05</t>
  </si>
  <si>
    <t>Complete as far as possible the Header and Detail sections (do not leave empty fields when information is available).</t>
  </si>
  <si>
    <t>Veuillez compléter dans la plus grande mesure du possible les rubriques « En-tête » et « Informations détaillées ». (Ne laissez pas de cellules vides si l’information est connue).</t>
  </si>
  <si>
    <t>Utilice siempre los códigos estándar ICCAT (cuando se requiere el elemento "OTROS" de varios campos, este debe describirse explícitamente en las "Notas")</t>
  </si>
  <si>
    <t>Recommendation for users with databases: To paste an entire dataset into the Detail section (it must have the same structure and format) use "Paste special (values)"</t>
  </si>
  <si>
    <t>Recommandation pour les utilisateurs de bases de données: pour copier un jeu de données complet dans la rubrique « Informations détaillées » (qui doivent avoir la même structure et le même format), utilisez « Collage spécial &gt; Coller valeurs »</t>
  </si>
  <si>
    <t>Leave fields "blank" when you are unable to collect information</t>
  </si>
  <si>
    <t>Laissez en blanc les champs pour lesquels vous ne recueillez pas d'informations</t>
  </si>
  <si>
    <t>hReportingY</t>
  </si>
  <si>
    <t>Year of reporting</t>
  </si>
  <si>
    <t>Année de déclaration</t>
  </si>
  <si>
    <t>Año de declaración</t>
  </si>
  <si>
    <t>hYear</t>
  </si>
  <si>
    <t>Year</t>
  </si>
  <si>
    <t xml:space="preserve">Année  </t>
  </si>
  <si>
    <t>Año</t>
  </si>
  <si>
    <t>Year to which the data pertain</t>
  </si>
  <si>
    <t>Année à laquelle les données se rapportent</t>
  </si>
  <si>
    <t>Año al que se refieren los datos.</t>
  </si>
  <si>
    <t>Target</t>
  </si>
  <si>
    <t>Ciblée</t>
  </si>
  <si>
    <t>Especie objetivo</t>
  </si>
  <si>
    <t>By-catch</t>
  </si>
  <si>
    <t>Prises accessoires</t>
  </si>
  <si>
    <t>Captura fortuita</t>
  </si>
  <si>
    <t>Sport/Recreational</t>
  </si>
  <si>
    <t>Sportive/récréative</t>
  </si>
  <si>
    <t>Deportiva/de recreo</t>
  </si>
  <si>
    <t>Mandatory information (catches)</t>
  </si>
  <si>
    <t>Información obligatoria (capturas)</t>
  </si>
  <si>
    <t>Information obligatoire (capture)</t>
  </si>
  <si>
    <t>Fishery Type</t>
  </si>
  <si>
    <t>Type de pêcherie</t>
  </si>
  <si>
    <t>Tipo de pesquería</t>
  </si>
  <si>
    <t>FlagVesCd</t>
  </si>
  <si>
    <t>Flag of Vessel (cod)</t>
  </si>
  <si>
    <t>FisheryType</t>
  </si>
  <si>
    <t>GearGrpCd</t>
  </si>
  <si>
    <t>Quantities caught (kg)</t>
  </si>
  <si>
    <t>QtyKg</t>
  </si>
  <si>
    <t>Pavillon du navire (cod)</t>
  </si>
  <si>
    <t>Pabellón del buque (cód)</t>
  </si>
  <si>
    <t>Choose the flag of the vessel for which the data apply (whether national or foreign flagged vessel)</t>
  </si>
  <si>
    <t>Choose the Fishery type code (ICCAT codes)</t>
  </si>
  <si>
    <t>Gear group (cod)</t>
  </si>
  <si>
    <t>Arte grupo (cód)</t>
  </si>
  <si>
    <t>Cantidades capturadas (kg)</t>
  </si>
  <si>
    <t>SpeciesCode</t>
  </si>
  <si>
    <t>ScieName</t>
  </si>
  <si>
    <t>CoNameEN</t>
  </si>
  <si>
    <t>CoNameFR</t>
  </si>
  <si>
    <t>CoNameES</t>
  </si>
  <si>
    <t>IccSpcGrp</t>
  </si>
  <si>
    <t>TaxonType</t>
  </si>
  <si>
    <t>1-Species</t>
  </si>
  <si>
    <t>Table. Species standard codes (FAO alfa 3)</t>
  </si>
  <si>
    <t>Table. Gear groups (mapped to ISSCFG codes)</t>
  </si>
  <si>
    <t>ISSFG (FAO)</t>
  </si>
  <si>
    <t>GearGrpCode</t>
  </si>
  <si>
    <t>GearGrpName</t>
  </si>
  <si>
    <t>IsscfgCode</t>
  </si>
  <si>
    <t>IsscfgName</t>
  </si>
  <si>
    <t>Purse seine</t>
  </si>
  <si>
    <t xml:space="preserve">With purse lines (purse seines) </t>
  </si>
  <si>
    <t>Trawl</t>
  </si>
  <si>
    <t>TB</t>
  </si>
  <si>
    <t>Bottom trawls</t>
  </si>
  <si>
    <t>TM</t>
  </si>
  <si>
    <t xml:space="preserve">Midwater trawls </t>
  </si>
  <si>
    <t>Gillnets</t>
  </si>
  <si>
    <t>GNS</t>
  </si>
  <si>
    <t>Set Gillnets</t>
  </si>
  <si>
    <t>GND</t>
  </si>
  <si>
    <t>Driftnets</t>
  </si>
  <si>
    <t>TP</t>
  </si>
  <si>
    <t>Traps</t>
  </si>
  <si>
    <t>FPN</t>
  </si>
  <si>
    <t>Stationary uncovered pound nets</t>
  </si>
  <si>
    <t>HL</t>
  </si>
  <si>
    <t>Handlines</t>
  </si>
  <si>
    <t>LHP</t>
  </si>
  <si>
    <t>Handline and pole-lines (hand operated)</t>
  </si>
  <si>
    <t>Baitboats</t>
  </si>
  <si>
    <t>LHM</t>
  </si>
  <si>
    <t>Handline and pole-lines (mechanized)</t>
  </si>
  <si>
    <t>LL</t>
  </si>
  <si>
    <t>Longlines</t>
  </si>
  <si>
    <t>LLS</t>
  </si>
  <si>
    <t>Set longlines</t>
  </si>
  <si>
    <t>LLD</t>
  </si>
  <si>
    <t>Drifting longlines</t>
  </si>
  <si>
    <t>Trolling</t>
  </si>
  <si>
    <t>LTL</t>
  </si>
  <si>
    <t>Trolling lines</t>
  </si>
  <si>
    <t>HP</t>
  </si>
  <si>
    <t>Harpoon</t>
  </si>
  <si>
    <t>HAR</t>
  </si>
  <si>
    <t>Harpoons</t>
  </si>
  <si>
    <t>RR</t>
  </si>
  <si>
    <t>Rod-and-reel</t>
  </si>
  <si>
    <t>RG</t>
  </si>
  <si>
    <t>Recreational fishing gear</t>
  </si>
  <si>
    <t>MP</t>
  </si>
  <si>
    <t>Various gears (OR multi-purpose)</t>
  </si>
  <si>
    <t>MIS</t>
  </si>
  <si>
    <t>Miscellaneus gear</t>
  </si>
  <si>
    <t>OTH</t>
  </si>
  <si>
    <t>Other (described in notes)</t>
  </si>
  <si>
    <t>ByCatch</t>
  </si>
  <si>
    <t>Sport</t>
  </si>
  <si>
    <t>Table. Fishery type</t>
  </si>
  <si>
    <t>FisheryTypeDescEN</t>
  </si>
  <si>
    <t>FisheryTypeDescFR</t>
  </si>
  <si>
    <t>FisheryTypeDescES</t>
  </si>
  <si>
    <t>January</t>
  </si>
  <si>
    <t>Janvier</t>
  </si>
  <si>
    <t>Enero</t>
  </si>
  <si>
    <t>February</t>
  </si>
  <si>
    <t>Février</t>
  </si>
  <si>
    <t>Febrero</t>
  </si>
  <si>
    <t>March</t>
  </si>
  <si>
    <t>Mars</t>
  </si>
  <si>
    <t>Marzo</t>
  </si>
  <si>
    <t>April</t>
  </si>
  <si>
    <t>Avril</t>
  </si>
  <si>
    <t>Abril</t>
  </si>
  <si>
    <t>May</t>
  </si>
  <si>
    <t>Mai</t>
  </si>
  <si>
    <t>Mayo</t>
  </si>
  <si>
    <t>June</t>
  </si>
  <si>
    <t>Juin</t>
  </si>
  <si>
    <t>Junio</t>
  </si>
  <si>
    <t>July</t>
  </si>
  <si>
    <t>Juillet</t>
  </si>
  <si>
    <t>Julio</t>
  </si>
  <si>
    <t>August</t>
  </si>
  <si>
    <t>Août</t>
  </si>
  <si>
    <t>Agosto</t>
  </si>
  <si>
    <t>September</t>
  </si>
  <si>
    <t>Septembre</t>
  </si>
  <si>
    <t>Septiembre</t>
  </si>
  <si>
    <t>October</t>
  </si>
  <si>
    <t>Octobre</t>
  </si>
  <si>
    <t>Octubre</t>
  </si>
  <si>
    <t>November</t>
  </si>
  <si>
    <t>Novembre</t>
  </si>
  <si>
    <t>Noviembre</t>
  </si>
  <si>
    <t>December</t>
  </si>
  <si>
    <t>Décembre</t>
  </si>
  <si>
    <t>Diciembre</t>
  </si>
  <si>
    <t>Table. Month / Quarter</t>
  </si>
  <si>
    <t>MoQtrCode</t>
  </si>
  <si>
    <t>MoQtrDescEN</t>
  </si>
  <si>
    <t>MoQtrDescFR</t>
  </si>
  <si>
    <t>MoQtrDescES</t>
  </si>
  <si>
    <t>HS</t>
  </si>
  <si>
    <t>Haul seine</t>
  </si>
  <si>
    <t>TL</t>
  </si>
  <si>
    <t>UN</t>
  </si>
  <si>
    <t>Tended line</t>
  </si>
  <si>
    <t>Unclassified (unknown)</t>
  </si>
  <si>
    <t>Select the most appropriate Gear group code (ICCAT codes)</t>
  </si>
  <si>
    <t>Choose a valid area (ICCAT codes)</t>
  </si>
  <si>
    <t>Veillez à toujours utiliser la dernière version de ce formulaire disponible sur le site web de l'ICCAT.</t>
  </si>
  <si>
    <t>Choisissez le pavillon du navire auquel les données s'appliquent (navire sous pavillon national ou étranger)</t>
  </si>
  <si>
    <t>Elija el pabellón del buque al que se refieren los datos (ya sea un buque nacional o con pabellón extranjero)</t>
  </si>
  <si>
    <t>Choisissez le code du type de pêche (codes ICCAT)</t>
  </si>
  <si>
    <t>Elija el código de tipo de pesquería (códigos ICCAT)</t>
  </si>
  <si>
    <t>Choose the code for the time period in which the catch being reported was taken. This time period varies according to the species selected and type of fishery. 
For swordfish, reporting will be quarterly regardless of the type of fishery. 
For albacore, reporting will be quarterly in the case of bycatch and monthly for targeted or sport fisheries.</t>
  </si>
  <si>
    <t>Choisissez le code correspondant à la période au cours de laquelle la prise déclarée a été effectuée. Cette période dépend de l'espèce choisie et du type de pêche. 
Pour l'espadon, la déclaration doit être trimestrielle, quel que soit le type de pêche. 
Pour le germon, la déclaration doit être trimestrielle pour les prises accessoires et mensuelle pour les pêches dirigées ou sportives.</t>
  </si>
  <si>
    <t>Elija el código del periodo en el que se realizó la captura comunicada. Este periodo depende de la especie seleccionada y el tipo de pesquería. 
Para el pez espada, la comunicación será trimestral independientemente del tipo de pesquería. 
Para el atún blanco, la comunicación será trimestral en el caso de captura fortuita y mensual para pesquerías dirigidas o deportivas.</t>
  </si>
  <si>
    <t>Engin groupe (code)</t>
  </si>
  <si>
    <t>Choisissez le code du groupe d'engin le plus approprié (codes ICCAT)</t>
  </si>
  <si>
    <t>Elija el código del grupo de artes más adecuado (códigos ICCAT)</t>
  </si>
  <si>
    <t>Choisissez une zone (codes ICCAT)</t>
  </si>
  <si>
    <t>Elija un área válida (códigos ICCAT)</t>
  </si>
  <si>
    <t>Quantités capturées (kg)</t>
  </si>
  <si>
    <t>Enter the amount (kg) of fish caught. 0 catch must be reported</t>
  </si>
  <si>
    <t>Indiquez la quantité (kg) de poissons capturés. Si la prise est 0, il faut également le déclarer.</t>
  </si>
  <si>
    <t>Introduzca la cantidad (kg) de pescado capturado. Si la captura es 0  debe declararse</t>
  </si>
  <si>
    <t>ENG</t>
  </si>
  <si>
    <t>D00</t>
  </si>
  <si>
    <t>Détail</t>
  </si>
  <si>
    <t>Detalle</t>
  </si>
  <si>
    <t>Türkiye</t>
  </si>
  <si>
    <t>1-CP55</t>
  </si>
  <si>
    <t>SMA</t>
  </si>
  <si>
    <t>CP55</t>
  </si>
  <si>
    <t>Table. Stock</t>
  </si>
  <si>
    <t>StockCode</t>
  </si>
  <si>
    <t>StockDesc</t>
  </si>
  <si>
    <t>NORTH</t>
  </si>
  <si>
    <t>SOUTH</t>
  </si>
  <si>
    <t>North Atlantic</t>
  </si>
  <si>
    <t>South Atlantic</t>
  </si>
  <si>
    <t>Stock (cod)</t>
  </si>
  <si>
    <t>StockCd</t>
  </si>
  <si>
    <t>MONTHLY LANDINGS (SMA)</t>
  </si>
  <si>
    <t>DÉBARQUEMENTS MENSUELLE (SMA)</t>
  </si>
  <si>
    <t>DESEMBARCOS MENSUALES (SMA)</t>
  </si>
  <si>
    <t>CP55-SMA_McRp</t>
  </si>
  <si>
    <t>Monthly catches of SMA</t>
  </si>
  <si>
    <t>Rapports mensuels du SMA</t>
  </si>
  <si>
    <t>Informes mensuales de SMA</t>
  </si>
  <si>
    <t>Month (cod)</t>
  </si>
  <si>
    <t>Mois (code)</t>
  </si>
  <si>
    <t>Mes (cód)</t>
  </si>
  <si>
    <t>MoCd</t>
  </si>
  <si>
    <t>Isurus oxyrinchus</t>
  </si>
  <si>
    <t>Shortfin mako</t>
  </si>
  <si>
    <t>Taupe bleue</t>
  </si>
  <si>
    <t>Marrajo dientuso</t>
  </si>
  <si>
    <t>4-Sharks (major)</t>
  </si>
  <si>
    <t>Species</t>
  </si>
  <si>
    <t>Espèce</t>
  </si>
  <si>
    <t>Especie</t>
  </si>
  <si>
    <t>Species code (Shortfin mako)</t>
  </si>
  <si>
    <t>Choisissez le code d'espèce (Taupe bleue)</t>
  </si>
  <si>
    <t>Elija el código de especies (Marrajo dientuso)</t>
  </si>
  <si>
    <t>2025b</t>
  </si>
  <si>
    <t>European Union</t>
  </si>
  <si>
    <t>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</si>
</sst>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00"/>
    <numFmt numFmtId="166" formatCode="hh:mm\ AM/PM"/>
  </numFmts>
  <fonts count="38" x14ac:knownFonts="1">
    <font>
      <sz val="11"/>
      <color theme="1"/>
      <name val="Calibri"/>
      <family val="2"/>
      <scheme val="minor"/>
    </font>
    <font>
      <b/>
      <sz val="9"/>
      <color theme="1"/>
      <name val="Calibri"/>
      <family val="2"/>
      <scheme val="minor"/>
    </font>
    <font>
      <sz val="9"/>
      <color theme="1"/>
      <name val="Calibri"/>
      <family val="2"/>
      <scheme val="minor"/>
    </font>
    <font>
      <b/>
      <sz val="9"/>
      <color rgb="FFFF0000"/>
      <name val="Calibri"/>
      <family val="2"/>
      <scheme val="minor"/>
    </font>
    <font>
      <sz val="8"/>
      <color theme="1"/>
      <name val="Calibri"/>
      <family val="2"/>
      <scheme val="minor"/>
    </font>
    <font>
      <sz val="9"/>
      <name val="Calibri"/>
      <family val="2"/>
      <scheme val="minor"/>
    </font>
    <font>
      <b/>
      <sz val="8"/>
      <name val="Calibri"/>
      <family val="2"/>
      <scheme val="minor"/>
    </font>
    <font>
      <sz val="10"/>
      <color indexed="8"/>
      <name val="Arial"/>
      <family val="2"/>
    </font>
    <font>
      <sz val="9"/>
      <color indexed="8"/>
      <name val="Calibri"/>
      <family val="2"/>
      <scheme val="minor"/>
    </font>
    <font>
      <sz val="10"/>
      <name val="Arial"/>
      <family val="2"/>
    </font>
    <font>
      <u/>
      <sz val="11"/>
      <color theme="10"/>
      <name val="Calibri"/>
      <family val="2"/>
      <scheme val="minor"/>
    </font>
    <font>
      <b/>
      <sz val="8"/>
      <color theme="1"/>
      <name val="Calibri"/>
      <family val="2"/>
      <scheme val="minor"/>
    </font>
    <font>
      <sz val="8"/>
      <name val="Calibri"/>
      <family val="2"/>
      <scheme val="minor"/>
    </font>
    <font>
      <b/>
      <sz val="9"/>
      <color rgb="FF0070C0"/>
      <name val="Calibri"/>
      <family val="2"/>
      <scheme val="minor"/>
    </font>
    <font>
      <b/>
      <sz val="9"/>
      <color rgb="FF0000FF"/>
      <name val="Calibri"/>
      <family val="2"/>
      <scheme val="minor"/>
    </font>
    <font>
      <sz val="9"/>
      <color rgb="FF0070C0"/>
      <name val="Calibri"/>
      <family val="2"/>
      <scheme val="minor"/>
    </font>
    <font>
      <b/>
      <sz val="8"/>
      <color theme="0"/>
      <name val="Calibri"/>
      <family val="2"/>
      <scheme val="minor"/>
    </font>
    <font>
      <sz val="8"/>
      <color rgb="FFFF0000"/>
      <name val="Times New Roman"/>
      <family val="1"/>
    </font>
    <font>
      <b/>
      <u/>
      <sz val="8"/>
      <name val="Calibri"/>
      <family val="2"/>
      <scheme val="minor"/>
    </font>
    <font>
      <u/>
      <sz val="8"/>
      <color theme="10"/>
      <name val="Calibri"/>
      <family val="2"/>
      <scheme val="minor"/>
    </font>
    <font>
      <b/>
      <sz val="9"/>
      <color rgb="FF00B050"/>
      <name val="Calibri"/>
      <family val="2"/>
      <scheme val="minor"/>
    </font>
    <font>
      <b/>
      <sz val="16"/>
      <color rgb="FF0070C0"/>
      <name val="Calibri"/>
      <family val="2"/>
      <scheme val="minor"/>
    </font>
    <font>
      <b/>
      <sz val="14"/>
      <color theme="0"/>
      <name val="Calibri"/>
      <family val="2"/>
      <scheme val="minor"/>
    </font>
    <font>
      <b/>
      <sz val="8"/>
      <color rgb="FF0070C0"/>
      <name val="Calibri"/>
      <family val="2"/>
      <scheme val="minor"/>
    </font>
    <font>
      <b/>
      <u/>
      <sz val="8"/>
      <color theme="1"/>
      <name val="Calibri"/>
      <family val="2"/>
      <scheme val="minor"/>
    </font>
    <font>
      <u/>
      <sz val="8"/>
      <color theme="1"/>
      <name val="Calibri"/>
      <family val="2"/>
      <scheme val="minor"/>
    </font>
    <font>
      <b/>
      <sz val="8"/>
      <color theme="3"/>
      <name val="Calibri"/>
      <family val="2"/>
      <scheme val="minor"/>
    </font>
    <font>
      <i/>
      <u/>
      <sz val="8"/>
      <name val="Calibri"/>
      <family val="2"/>
      <scheme val="minor"/>
    </font>
    <font>
      <b/>
      <sz val="10"/>
      <color theme="0"/>
      <name val="Calibri"/>
      <family val="2"/>
      <scheme val="minor"/>
    </font>
    <font>
      <sz val="9"/>
      <name val="Times New Roman"/>
      <family val="1"/>
    </font>
    <font>
      <b/>
      <sz val="9"/>
      <name val="Calibri"/>
      <family val="2"/>
      <scheme val="minor"/>
    </font>
    <font>
      <b/>
      <u/>
      <sz val="9"/>
      <name val="Calibri"/>
      <family val="2"/>
      <scheme val="minor"/>
    </font>
    <font>
      <sz val="11"/>
      <color rgb="FFFF0000"/>
      <name val="Calibri"/>
      <family val="2"/>
      <scheme val="minor"/>
    </font>
    <font>
      <sz val="8"/>
      <color theme="1"/>
      <name val="Calibri"/>
      <family val="2"/>
      <scheme val="minor"/>
    </font>
    <font>
      <sz val="9"/>
      <color rgb="FFFF0000"/>
      <name val="Calibri"/>
      <family val="2"/>
      <scheme val="minor"/>
    </font>
    <font>
      <sz val="8"/>
      <color theme="0" tint="-4.9989318521683403E-2"/>
      <name val="Calibri"/>
      <family val="2"/>
      <scheme val="minor"/>
    </font>
    <font>
      <b/>
      <sz val="11"/>
      <name val="Calibri"/>
      <family val="2"/>
      <scheme val="minor"/>
    </font>
    <font>
      <b/>
      <sz val="10"/>
      <name val="Calibri"/>
      <family val="2"/>
      <scheme val="minor"/>
    </font>
  </fonts>
  <fills count="12">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59999389629810485"/>
        <bgColor indexed="0"/>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theme="6" tint="0.59999389629810485"/>
        <bgColor theme="4" tint="0.79998168889431442"/>
      </patternFill>
    </fill>
    <fill>
      <patternFill patternType="solid">
        <fgColor theme="0"/>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theme="7" tint="0.39997558519241921"/>
      </top>
      <bottom/>
      <diagonal/>
    </border>
    <border>
      <left style="thin">
        <color indexed="64"/>
      </left>
      <right/>
      <top style="thin">
        <color theme="7"/>
      </top>
      <bottom/>
      <diagonal/>
    </border>
    <border>
      <left/>
      <right/>
      <top style="thin">
        <color theme="7"/>
      </top>
      <bottom/>
      <diagonal/>
    </border>
    <border>
      <left/>
      <right style="thin">
        <color indexed="64"/>
      </right>
      <top style="thin">
        <color theme="7"/>
      </top>
      <bottom/>
      <diagonal/>
    </border>
    <border>
      <left/>
      <right/>
      <top style="thin">
        <color theme="6"/>
      </top>
      <bottom/>
      <diagonal/>
    </border>
    <border>
      <left style="thin">
        <color theme="6"/>
      </left>
      <right/>
      <top style="thin">
        <color theme="6"/>
      </top>
      <bottom/>
      <diagonal/>
    </border>
    <border>
      <left style="thin">
        <color theme="6"/>
      </left>
      <right/>
      <top/>
      <bottom/>
      <diagonal/>
    </border>
  </borders>
  <cellStyleXfs count="5">
    <xf numFmtId="0" fontId="0" fillId="0" borderId="0"/>
    <xf numFmtId="0" fontId="9" fillId="0" borderId="0"/>
    <xf numFmtId="0" fontId="7" fillId="0" borderId="0"/>
    <xf numFmtId="0" fontId="10" fillId="0" borderId="0" applyNumberFormat="0" applyFill="0" applyBorder="0" applyAlignment="0" applyProtection="0"/>
    <xf numFmtId="0" fontId="7" fillId="0" borderId="0"/>
  </cellStyleXfs>
  <cellXfs count="225">
    <xf numFmtId="0" fontId="0" fillId="0" borderId="0" xfId="0"/>
    <xf numFmtId="0" fontId="0" fillId="0" borderId="0" xfId="0" applyProtection="1">
      <protection hidden="1"/>
    </xf>
    <xf numFmtId="0" fontId="0" fillId="0" borderId="0" xfId="0" applyProtection="1">
      <protection locked="0"/>
    </xf>
    <xf numFmtId="0" fontId="2" fillId="0" borderId="0" xfId="0" applyFont="1" applyAlignment="1" applyProtection="1">
      <alignment vertical="top"/>
      <protection hidden="1"/>
    </xf>
    <xf numFmtId="0" fontId="2" fillId="0" borderId="0" xfId="0" applyFont="1" applyAlignment="1" applyProtection="1">
      <alignment horizontal="center" vertical="top"/>
      <protection hidden="1"/>
    </xf>
    <xf numFmtId="0" fontId="5" fillId="0" borderId="0" xfId="0" applyFont="1" applyAlignment="1" applyProtection="1">
      <alignment vertical="top"/>
      <protection hidden="1"/>
    </xf>
    <xf numFmtId="0" fontId="1" fillId="0" borderId="0" xfId="0" applyFont="1" applyProtection="1">
      <protection hidden="1"/>
    </xf>
    <xf numFmtId="0" fontId="16" fillId="0" borderId="16" xfId="0" applyFont="1" applyBorder="1" applyAlignment="1">
      <alignment vertical="top" wrapText="1"/>
    </xf>
    <xf numFmtId="0" fontId="17" fillId="0" borderId="0" xfId="1" applyFont="1" applyAlignment="1" applyProtection="1">
      <alignment vertical="top"/>
      <protection hidden="1"/>
    </xf>
    <xf numFmtId="0" fontId="4" fillId="0" borderId="0" xfId="0" applyFont="1" applyAlignment="1">
      <alignment wrapText="1"/>
    </xf>
    <xf numFmtId="0" fontId="16" fillId="0" borderId="0" xfId="0" applyFont="1" applyAlignment="1" applyProtection="1">
      <alignment vertical="top" wrapText="1"/>
      <protection hidden="1"/>
    </xf>
    <xf numFmtId="0" fontId="11" fillId="0" borderId="0" xfId="0" applyFont="1" applyAlignment="1">
      <alignment wrapText="1"/>
    </xf>
    <xf numFmtId="0" fontId="4" fillId="0" borderId="0" xfId="0" applyFont="1" applyAlignment="1">
      <alignment vertical="top" wrapText="1"/>
    </xf>
    <xf numFmtId="0" fontId="12" fillId="0" borderId="0" xfId="0" applyFont="1" applyAlignment="1">
      <alignment vertical="top" wrapText="1"/>
    </xf>
    <xf numFmtId="0" fontId="6" fillId="7" borderId="0" xfId="0" applyFont="1" applyFill="1" applyAlignment="1" applyProtection="1">
      <alignment vertical="top"/>
      <protection hidden="1"/>
    </xf>
    <xf numFmtId="0" fontId="12" fillId="0" borderId="0" xfId="0" applyFont="1" applyAlignment="1" applyProtection="1">
      <alignment vertical="top"/>
      <protection hidden="1"/>
    </xf>
    <xf numFmtId="0" fontId="1" fillId="5" borderId="2" xfId="0" applyFont="1" applyFill="1" applyBorder="1" applyAlignment="1" applyProtection="1">
      <alignment horizontal="center" vertical="top"/>
      <protection hidden="1"/>
    </xf>
    <xf numFmtId="0" fontId="1" fillId="5" borderId="3" xfId="0" applyFont="1" applyFill="1" applyBorder="1" applyAlignment="1" applyProtection="1">
      <alignment horizontal="center" vertical="top"/>
      <protection hidden="1"/>
    </xf>
    <xf numFmtId="0" fontId="20" fillId="5" borderId="5" xfId="0" applyFont="1" applyFill="1" applyBorder="1" applyAlignment="1" applyProtection="1">
      <alignment horizontal="center" vertical="top"/>
      <protection hidden="1"/>
    </xf>
    <xf numFmtId="0" fontId="3" fillId="0" borderId="6" xfId="0" applyFont="1" applyBorder="1" applyAlignment="1" applyProtection="1">
      <alignment horizontal="center" vertical="top"/>
      <protection locked="0"/>
    </xf>
    <xf numFmtId="0" fontId="10" fillId="0" borderId="0" xfId="3" applyFill="1" applyBorder="1" applyAlignment="1" applyProtection="1">
      <alignment horizontal="center" vertical="top"/>
      <protection hidden="1"/>
    </xf>
    <xf numFmtId="0" fontId="4" fillId="0" borderId="0" xfId="0" applyFont="1" applyAlignment="1" applyProtection="1">
      <alignment vertical="top"/>
      <protection hidden="1"/>
    </xf>
    <xf numFmtId="0" fontId="23" fillId="5" borderId="2" xfId="0" applyFont="1" applyFill="1" applyBorder="1" applyAlignment="1" applyProtection="1">
      <alignment horizontal="center" vertical="top"/>
      <protection hidden="1"/>
    </xf>
    <xf numFmtId="0" fontId="25" fillId="5" borderId="13" xfId="0" applyFont="1" applyFill="1" applyBorder="1" applyAlignment="1" applyProtection="1">
      <alignment horizontal="center" vertical="top"/>
      <protection hidden="1"/>
    </xf>
    <xf numFmtId="0" fontId="4" fillId="5" borderId="10" xfId="0" applyFont="1" applyFill="1" applyBorder="1" applyAlignment="1" applyProtection="1">
      <alignment horizontal="right" vertical="top"/>
      <protection hidden="1"/>
    </xf>
    <xf numFmtId="0" fontId="16" fillId="5" borderId="10" xfId="0" applyFont="1" applyFill="1" applyBorder="1" applyAlignment="1" applyProtection="1">
      <alignment vertical="top"/>
      <protection hidden="1"/>
    </xf>
    <xf numFmtId="164" fontId="12" fillId="5" borderId="14" xfId="0" applyNumberFormat="1" applyFont="1" applyFill="1" applyBorder="1" applyAlignment="1" applyProtection="1">
      <alignment horizontal="center" vertical="center"/>
      <protection hidden="1"/>
    </xf>
    <xf numFmtId="0" fontId="4" fillId="5" borderId="4" xfId="0" applyFont="1" applyFill="1" applyBorder="1" applyAlignment="1" applyProtection="1">
      <alignment vertical="top"/>
      <protection hidden="1"/>
    </xf>
    <xf numFmtId="0" fontId="4" fillId="5" borderId="5" xfId="0" applyFont="1" applyFill="1" applyBorder="1" applyAlignment="1" applyProtection="1">
      <alignment vertical="top"/>
      <protection hidden="1"/>
    </xf>
    <xf numFmtId="0" fontId="4" fillId="5" borderId="5" xfId="0" applyFont="1" applyFill="1" applyBorder="1" applyAlignment="1" applyProtection="1">
      <alignment horizontal="center" vertical="top"/>
      <protection hidden="1"/>
    </xf>
    <xf numFmtId="164" fontId="12" fillId="5" borderId="6" xfId="0" applyNumberFormat="1" applyFont="1" applyFill="1" applyBorder="1" applyAlignment="1" applyProtection="1">
      <alignment vertical="center"/>
      <protection hidden="1"/>
    </xf>
    <xf numFmtId="0" fontId="19" fillId="5" borderId="10" xfId="3" applyFont="1" applyFill="1" applyBorder="1" applyAlignment="1" applyProtection="1">
      <alignment horizontal="right" vertical="top"/>
      <protection hidden="1"/>
    </xf>
    <xf numFmtId="0" fontId="4" fillId="5" borderId="10" xfId="0" applyFont="1" applyFill="1" applyBorder="1" applyAlignment="1" applyProtection="1">
      <alignment vertical="top"/>
      <protection hidden="1"/>
    </xf>
    <xf numFmtId="0" fontId="27" fillId="5" borderId="4" xfId="0" applyFont="1" applyFill="1" applyBorder="1" applyAlignment="1" applyProtection="1">
      <alignment vertical="top"/>
      <protection hidden="1"/>
    </xf>
    <xf numFmtId="0" fontId="4" fillId="5" borderId="6" xfId="0" applyFont="1" applyFill="1" applyBorder="1" applyAlignment="1" applyProtection="1">
      <alignment vertical="top"/>
      <protection hidden="1"/>
    </xf>
    <xf numFmtId="0" fontId="22" fillId="0" borderId="0" xfId="0" applyFont="1" applyAlignment="1" applyProtection="1">
      <alignment vertical="center"/>
      <protection hidden="1"/>
    </xf>
    <xf numFmtId="49" fontId="4" fillId="5" borderId="0" xfId="0" applyNumberFormat="1" applyFont="1" applyFill="1" applyAlignment="1" applyProtection="1">
      <alignment vertical="top"/>
      <protection hidden="1"/>
    </xf>
    <xf numFmtId="0" fontId="4" fillId="5" borderId="0" xfId="0" applyFont="1" applyFill="1" applyAlignment="1" applyProtection="1">
      <alignment horizontal="right" vertical="top"/>
      <protection hidden="1"/>
    </xf>
    <xf numFmtId="0" fontId="4" fillId="5" borderId="0" xfId="0" applyFont="1" applyFill="1" applyAlignment="1" applyProtection="1">
      <alignment horizontal="center" vertical="top"/>
      <protection hidden="1"/>
    </xf>
    <xf numFmtId="0" fontId="4" fillId="5" borderId="0" xfId="0" applyFont="1" applyFill="1" applyAlignment="1" applyProtection="1">
      <alignment vertical="top"/>
      <protection hidden="1"/>
    </xf>
    <xf numFmtId="49" fontId="4" fillId="0" borderId="0" xfId="0" applyNumberFormat="1" applyFont="1" applyAlignment="1" applyProtection="1">
      <alignment vertical="top"/>
      <protection locked="0"/>
    </xf>
    <xf numFmtId="164" fontId="12" fillId="5" borderId="0" xfId="0" applyNumberFormat="1" applyFont="1" applyFill="1" applyAlignment="1" applyProtection="1">
      <alignment vertical="center"/>
      <protection hidden="1"/>
    </xf>
    <xf numFmtId="0" fontId="12" fillId="5" borderId="0" xfId="0" applyFont="1" applyFill="1" applyAlignment="1" applyProtection="1">
      <alignment horizontal="right" vertical="top"/>
      <protection hidden="1"/>
    </xf>
    <xf numFmtId="0" fontId="4" fillId="2" borderId="0" xfId="0" applyFont="1" applyFill="1" applyAlignment="1" applyProtection="1">
      <alignment horizontal="center" vertical="top"/>
      <protection locked="0"/>
    </xf>
    <xf numFmtId="0" fontId="16" fillId="5" borderId="0" xfId="0" applyFont="1" applyFill="1" applyAlignment="1" applyProtection="1">
      <alignment vertical="top"/>
      <protection hidden="1"/>
    </xf>
    <xf numFmtId="0" fontId="2" fillId="0" borderId="0" xfId="0" applyFont="1" applyAlignment="1" applyProtection="1">
      <alignment vertical="center" wrapText="1"/>
      <protection hidden="1"/>
    </xf>
    <xf numFmtId="0" fontId="2" fillId="0" borderId="0" xfId="0" applyFont="1" applyProtection="1">
      <protection hidden="1"/>
    </xf>
    <xf numFmtId="0" fontId="2" fillId="0" borderId="5" xfId="0" applyFont="1" applyBorder="1" applyProtection="1">
      <protection hidden="1"/>
    </xf>
    <xf numFmtId="0" fontId="2" fillId="0" borderId="6" xfId="0" applyFont="1" applyBorder="1" applyProtection="1">
      <protection hidden="1"/>
    </xf>
    <xf numFmtId="0" fontId="24" fillId="0" borderId="0" xfId="0" applyFont="1" applyAlignment="1" applyProtection="1">
      <alignment vertical="top"/>
      <protection hidden="1"/>
    </xf>
    <xf numFmtId="0" fontId="23" fillId="0" borderId="0" xfId="0" applyFont="1" applyAlignment="1" applyProtection="1">
      <alignment horizontal="left" vertical="top"/>
      <protection hidden="1"/>
    </xf>
    <xf numFmtId="0" fontId="23" fillId="0" borderId="0" xfId="0" applyFont="1" applyAlignment="1" applyProtection="1">
      <alignment vertical="top"/>
      <protection hidden="1"/>
    </xf>
    <xf numFmtId="0" fontId="4" fillId="0" borderId="0" xfId="0" applyFont="1" applyAlignment="1" applyProtection="1">
      <alignment vertical="top" wrapText="1"/>
      <protection hidden="1"/>
    </xf>
    <xf numFmtId="164" fontId="23" fillId="0" borderId="0" xfId="0" applyNumberFormat="1" applyFont="1" applyAlignment="1" applyProtection="1">
      <alignment horizontal="left" vertical="top"/>
      <protection hidden="1"/>
    </xf>
    <xf numFmtId="20" fontId="23" fillId="0" borderId="0" xfId="0" applyNumberFormat="1" applyFont="1" applyAlignment="1" applyProtection="1">
      <alignment vertical="top"/>
      <protection hidden="1"/>
    </xf>
    <xf numFmtId="14" fontId="20" fillId="0" borderId="0" xfId="0" applyNumberFormat="1" applyFont="1" applyAlignment="1" applyProtection="1">
      <alignment horizontal="left" vertical="top"/>
      <protection hidden="1"/>
    </xf>
    <xf numFmtId="166" fontId="20" fillId="0" borderId="0" xfId="0" applyNumberFormat="1" applyFont="1" applyAlignment="1" applyProtection="1">
      <alignment vertical="top"/>
      <protection hidden="1"/>
    </xf>
    <xf numFmtId="14" fontId="23" fillId="0" borderId="0" xfId="0" applyNumberFormat="1" applyFont="1" applyAlignment="1" applyProtection="1">
      <alignment horizontal="center" vertical="top"/>
      <protection hidden="1"/>
    </xf>
    <xf numFmtId="0" fontId="0" fillId="0" borderId="0" xfId="0" applyAlignment="1" applyProtection="1">
      <alignment horizontal="left" vertical="top"/>
      <protection hidden="1"/>
    </xf>
    <xf numFmtId="0" fontId="29" fillId="0" borderId="0" xfId="1" applyFont="1" applyAlignment="1" applyProtection="1">
      <alignment vertical="top"/>
      <protection hidden="1"/>
    </xf>
    <xf numFmtId="0" fontId="2" fillId="0" borderId="2" xfId="0" applyFont="1" applyBorder="1" applyProtection="1">
      <protection hidden="1"/>
    </xf>
    <xf numFmtId="0" fontId="15" fillId="0" borderId="2" xfId="0" applyFont="1" applyBorder="1" applyProtection="1">
      <protection hidden="1"/>
    </xf>
    <xf numFmtId="0" fontId="15" fillId="0" borderId="5" xfId="0" applyFont="1" applyBorder="1" applyProtection="1">
      <protection hidden="1"/>
    </xf>
    <xf numFmtId="0" fontId="31" fillId="0" borderId="0" xfId="0" applyFont="1" applyAlignment="1" applyProtection="1">
      <alignment horizontal="left" vertical="top"/>
      <protection hidden="1"/>
    </xf>
    <xf numFmtId="0" fontId="31" fillId="0" borderId="0" xfId="0" applyFont="1" applyAlignment="1" applyProtection="1">
      <alignment horizontal="center" vertical="top"/>
      <protection hidden="1"/>
    </xf>
    <xf numFmtId="0" fontId="5" fillId="0" borderId="0" xfId="1" applyFont="1" applyAlignment="1" applyProtection="1">
      <alignment vertical="top"/>
      <protection hidden="1"/>
    </xf>
    <xf numFmtId="0" fontId="5" fillId="0" borderId="0" xfId="1" applyFont="1" applyAlignment="1" applyProtection="1">
      <alignment vertical="top" wrapText="1"/>
      <protection hidden="1"/>
    </xf>
    <xf numFmtId="0" fontId="5" fillId="0" borderId="0" xfId="0" applyFont="1" applyAlignment="1" applyProtection="1">
      <alignment vertical="top"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center" vertical="top" wrapText="1"/>
      <protection hidden="1"/>
    </xf>
    <xf numFmtId="0" fontId="5" fillId="0" borderId="11" xfId="0" applyFont="1" applyBorder="1" applyAlignment="1" applyProtection="1">
      <alignment vertical="top" wrapText="1"/>
      <protection hidden="1"/>
    </xf>
    <xf numFmtId="0" fontId="2" fillId="0" borderId="0" xfId="0" applyFont="1" applyAlignment="1" applyProtection="1">
      <alignment horizontal="left"/>
      <protection hidden="1"/>
    </xf>
    <xf numFmtId="0" fontId="8" fillId="6" borderId="1" xfId="2" applyFont="1" applyFill="1" applyBorder="1" applyProtection="1">
      <protection hidden="1"/>
    </xf>
    <xf numFmtId="0" fontId="8" fillId="6" borderId="2" xfId="2" applyFont="1" applyFill="1" applyBorder="1" applyProtection="1">
      <protection hidden="1"/>
    </xf>
    <xf numFmtId="0" fontId="8" fillId="6" borderId="3" xfId="2" applyFont="1" applyFill="1" applyBorder="1" applyProtection="1">
      <protection hidden="1"/>
    </xf>
    <xf numFmtId="0" fontId="2" fillId="0" borderId="10" xfId="0" applyFont="1" applyBorder="1" applyProtection="1">
      <protection hidden="1"/>
    </xf>
    <xf numFmtId="0" fontId="13" fillId="0" borderId="0" xfId="0" applyFont="1" applyProtection="1">
      <protection hidden="1"/>
    </xf>
    <xf numFmtId="0" fontId="2" fillId="0" borderId="11" xfId="0" applyFont="1" applyBorder="1" applyProtection="1">
      <protection hidden="1"/>
    </xf>
    <xf numFmtId="0" fontId="2" fillId="0" borderId="1" xfId="0" applyFont="1" applyBorder="1" applyProtection="1">
      <protection hidden="1"/>
    </xf>
    <xf numFmtId="0" fontId="2" fillId="0" borderId="3" xfId="0" applyFont="1" applyBorder="1" applyProtection="1">
      <protection hidden="1"/>
    </xf>
    <xf numFmtId="0" fontId="15" fillId="0" borderId="0" xfId="0" applyFont="1" applyProtection="1">
      <protection hidden="1"/>
    </xf>
    <xf numFmtId="0" fontId="2" fillId="0" borderId="4" xfId="0" applyFont="1" applyBorder="1" applyProtection="1">
      <protection hidden="1"/>
    </xf>
    <xf numFmtId="0" fontId="5" fillId="0" borderId="5" xfId="0" applyFont="1" applyBorder="1" applyProtection="1">
      <protection hidden="1"/>
    </xf>
    <xf numFmtId="0" fontId="12" fillId="0" borderId="0" xfId="0" applyFont="1" applyAlignment="1" applyProtection="1">
      <alignment vertical="top" wrapText="1"/>
      <protection hidden="1"/>
    </xf>
    <xf numFmtId="0" fontId="12" fillId="0" borderId="0" xfId="0" applyFont="1" applyAlignment="1" applyProtection="1">
      <alignment vertical="top" wrapText="1" shrinkToFit="1"/>
      <protection hidden="1"/>
    </xf>
    <xf numFmtId="0" fontId="12" fillId="0" borderId="18" xfId="0" applyFont="1" applyBorder="1" applyAlignment="1">
      <alignment vertical="top" wrapText="1"/>
    </xf>
    <xf numFmtId="0" fontId="12" fillId="0" borderId="17" xfId="0" applyFont="1" applyBorder="1" applyAlignment="1">
      <alignment vertical="top" wrapText="1"/>
    </xf>
    <xf numFmtId="0" fontId="12" fillId="0" borderId="18" xfId="0" applyFont="1" applyBorder="1" applyAlignment="1">
      <alignment vertical="top"/>
    </xf>
    <xf numFmtId="0" fontId="12" fillId="0" borderId="19" xfId="0" applyFont="1" applyBorder="1" applyAlignment="1">
      <alignment vertical="top" wrapText="1"/>
    </xf>
    <xf numFmtId="0" fontId="32" fillId="0" borderId="0" xfId="0" applyFont="1" applyProtection="1">
      <protection hidden="1"/>
    </xf>
    <xf numFmtId="0" fontId="25" fillId="5" borderId="10" xfId="0" applyFont="1" applyFill="1" applyBorder="1" applyProtection="1">
      <protection hidden="1"/>
    </xf>
    <xf numFmtId="0" fontId="4" fillId="5" borderId="2" xfId="0" applyFont="1" applyFill="1" applyBorder="1" applyAlignment="1" applyProtection="1">
      <alignment vertical="top"/>
      <protection hidden="1"/>
    </xf>
    <xf numFmtId="0" fontId="4" fillId="5" borderId="2" xfId="0" applyFont="1" applyFill="1" applyBorder="1" applyAlignment="1" applyProtection="1">
      <alignment vertical="top" wrapText="1"/>
      <protection hidden="1"/>
    </xf>
    <xf numFmtId="0" fontId="4" fillId="5" borderId="3" xfId="0" applyFont="1" applyFill="1" applyBorder="1" applyAlignment="1" applyProtection="1">
      <alignment vertical="top"/>
      <protection hidden="1"/>
    </xf>
    <xf numFmtId="0" fontId="4" fillId="5" borderId="0" xfId="0" applyFont="1" applyFill="1" applyAlignment="1" applyProtection="1">
      <alignment vertical="top" wrapText="1"/>
      <protection hidden="1"/>
    </xf>
    <xf numFmtId="0" fontId="4" fillId="0" borderId="0" xfId="0" applyFont="1" applyAlignment="1" applyProtection="1">
      <alignment horizontal="left" vertical="top"/>
      <protection locked="0"/>
    </xf>
    <xf numFmtId="0" fontId="4" fillId="0" borderId="17" xfId="0" applyFont="1" applyBorder="1" applyAlignment="1">
      <alignment vertical="top" wrapText="1"/>
    </xf>
    <xf numFmtId="0" fontId="4" fillId="0" borderId="18" xfId="0" applyFont="1" applyBorder="1" applyAlignment="1">
      <alignment vertical="top" wrapText="1"/>
    </xf>
    <xf numFmtId="0" fontId="4" fillId="0" borderId="19" xfId="0" applyFont="1" applyBorder="1" applyAlignment="1">
      <alignment vertical="top" wrapText="1"/>
    </xf>
    <xf numFmtId="0" fontId="12" fillId="5" borderId="7" xfId="0" applyFont="1" applyFill="1" applyBorder="1" applyAlignment="1" applyProtection="1">
      <alignment vertical="top"/>
      <protection hidden="1"/>
    </xf>
    <xf numFmtId="0" fontId="19" fillId="5" borderId="7" xfId="3" applyFont="1" applyFill="1" applyBorder="1" applyAlignment="1" applyProtection="1">
      <alignment vertical="top"/>
      <protection hidden="1"/>
    </xf>
    <xf numFmtId="0" fontId="5" fillId="10" borderId="1" xfId="0" applyFont="1" applyFill="1" applyBorder="1" applyProtection="1">
      <protection hidden="1"/>
    </xf>
    <xf numFmtId="0" fontId="5" fillId="10" borderId="2" xfId="0" applyFont="1" applyFill="1" applyBorder="1" applyProtection="1">
      <protection hidden="1"/>
    </xf>
    <xf numFmtId="0" fontId="5" fillId="10" borderId="3" xfId="0" applyFont="1" applyFill="1" applyBorder="1" applyProtection="1">
      <protection hidden="1"/>
    </xf>
    <xf numFmtId="0" fontId="5" fillId="0" borderId="10" xfId="0" applyFont="1" applyBorder="1" applyProtection="1">
      <protection hidden="1"/>
    </xf>
    <xf numFmtId="0" fontId="5" fillId="0" borderId="11" xfId="0" applyFont="1" applyBorder="1" applyProtection="1">
      <protection hidden="1"/>
    </xf>
    <xf numFmtId="0" fontId="5" fillId="0" borderId="6" xfId="0" applyFont="1" applyBorder="1" applyProtection="1">
      <protection hidden="1"/>
    </xf>
    <xf numFmtId="0" fontId="5" fillId="0" borderId="4" xfId="0" applyFont="1" applyBorder="1" applyProtection="1">
      <protection hidden="1"/>
    </xf>
    <xf numFmtId="0" fontId="5" fillId="0" borderId="0" xfId="0" applyFont="1" applyProtection="1">
      <protection hidden="1"/>
    </xf>
    <xf numFmtId="0" fontId="5" fillId="5" borderId="1" xfId="0" applyFont="1" applyFill="1" applyBorder="1" applyProtection="1">
      <protection hidden="1"/>
    </xf>
    <xf numFmtId="0" fontId="5" fillId="5" borderId="3" xfId="0" applyFont="1" applyFill="1" applyBorder="1" applyProtection="1">
      <protection hidden="1"/>
    </xf>
    <xf numFmtId="0" fontId="8" fillId="4" borderId="1" xfId="4" applyFont="1" applyFill="1" applyBorder="1" applyAlignment="1" applyProtection="1">
      <alignment horizontal="center"/>
      <protection hidden="1"/>
    </xf>
    <xf numFmtId="0" fontId="8" fillId="4" borderId="3" xfId="4" applyFont="1" applyFill="1" applyBorder="1" applyAlignment="1" applyProtection="1">
      <alignment horizontal="center"/>
      <protection hidden="1"/>
    </xf>
    <xf numFmtId="0" fontId="8" fillId="0" borderId="10" xfId="4" applyFont="1" applyBorder="1" applyProtection="1">
      <protection hidden="1"/>
    </xf>
    <xf numFmtId="0" fontId="8" fillId="0" borderId="11" xfId="4" applyFont="1" applyBorder="1" applyProtection="1">
      <protection hidden="1"/>
    </xf>
    <xf numFmtId="0" fontId="34" fillId="0" borderId="4" xfId="0" applyFont="1" applyBorder="1" applyProtection="1">
      <protection hidden="1"/>
    </xf>
    <xf numFmtId="0" fontId="34" fillId="3" borderId="6" xfId="0" applyFont="1" applyFill="1" applyBorder="1" applyProtection="1">
      <protection hidden="1"/>
    </xf>
    <xf numFmtId="0" fontId="2" fillId="0" borderId="10" xfId="0" applyFont="1" applyBorder="1" applyAlignment="1" applyProtection="1">
      <alignment horizontal="right"/>
      <protection hidden="1"/>
    </xf>
    <xf numFmtId="0" fontId="2" fillId="0" borderId="4" xfId="0" applyFont="1" applyBorder="1" applyAlignment="1" applyProtection="1">
      <alignment horizontal="right"/>
      <protection hidden="1"/>
    </xf>
    <xf numFmtId="0" fontId="2" fillId="5" borderId="1" xfId="0" applyFont="1" applyFill="1" applyBorder="1" applyProtection="1">
      <protection hidden="1"/>
    </xf>
    <xf numFmtId="0" fontId="2" fillId="5" borderId="3" xfId="0" applyFont="1" applyFill="1" applyBorder="1" applyProtection="1">
      <protection hidden="1"/>
    </xf>
    <xf numFmtId="0" fontId="33" fillId="0" borderId="0" xfId="0" applyFont="1" applyAlignment="1">
      <alignment vertical="top" wrapText="1"/>
    </xf>
    <xf numFmtId="49" fontId="19" fillId="0" borderId="0" xfId="3" applyNumberFormat="1" applyFont="1" applyAlignment="1" applyProtection="1">
      <alignment vertical="top"/>
      <protection locked="0"/>
    </xf>
    <xf numFmtId="14" fontId="4" fillId="2" borderId="0" xfId="0" applyNumberFormat="1" applyFont="1" applyFill="1" applyAlignment="1" applyProtection="1">
      <alignment horizontal="center" vertical="top"/>
      <protection locked="0"/>
    </xf>
    <xf numFmtId="0" fontId="35" fillId="0" borderId="0" xfId="0" applyFont="1" applyAlignment="1" applyProtection="1">
      <alignment vertical="top"/>
      <protection hidden="1"/>
    </xf>
    <xf numFmtId="0" fontId="33" fillId="0" borderId="18" xfId="0" applyFont="1" applyBorder="1" applyAlignment="1">
      <alignment vertical="top" wrapText="1"/>
    </xf>
    <xf numFmtId="0" fontId="33" fillId="0" borderId="19" xfId="0" applyFont="1" applyBorder="1" applyAlignment="1">
      <alignment vertical="top" wrapText="1"/>
    </xf>
    <xf numFmtId="0" fontId="12" fillId="0" borderId="0" xfId="1" applyFont="1" applyAlignment="1" applyProtection="1">
      <alignment vertical="top"/>
      <protection hidden="1"/>
    </xf>
    <xf numFmtId="0" fontId="4" fillId="0" borderId="0" xfId="0" applyFont="1" applyProtection="1">
      <protection hidden="1"/>
    </xf>
    <xf numFmtId="0" fontId="6" fillId="8" borderId="13" xfId="0" applyFont="1" applyFill="1" applyBorder="1" applyAlignment="1" applyProtection="1">
      <alignment vertical="top" wrapText="1"/>
      <protection hidden="1"/>
    </xf>
    <xf numFmtId="0" fontId="6" fillId="8" borderId="13" xfId="0" applyFont="1" applyFill="1" applyBorder="1" applyAlignment="1" applyProtection="1">
      <alignment horizontal="left" vertical="top" wrapText="1"/>
      <protection hidden="1"/>
    </xf>
    <xf numFmtId="0" fontId="6" fillId="8" borderId="13" xfId="0" applyFont="1" applyFill="1" applyBorder="1" applyAlignment="1" applyProtection="1">
      <alignment horizontal="center" vertical="top" wrapText="1"/>
      <protection hidden="1"/>
    </xf>
    <xf numFmtId="0" fontId="4" fillId="11" borderId="3" xfId="0" applyFont="1" applyFill="1" applyBorder="1" applyAlignment="1" applyProtection="1">
      <alignment vertical="center" wrapText="1"/>
      <protection hidden="1"/>
    </xf>
    <xf numFmtId="0" fontId="4" fillId="11" borderId="6" xfId="0" applyFont="1" applyFill="1" applyBorder="1" applyAlignment="1" applyProtection="1">
      <alignment vertical="center" wrapText="1"/>
      <protection hidden="1"/>
    </xf>
    <xf numFmtId="0" fontId="12" fillId="0" borderId="7" xfId="0" applyFont="1" applyBorder="1" applyAlignment="1" applyProtection="1">
      <alignment vertical="top" wrapText="1"/>
      <protection hidden="1"/>
    </xf>
    <xf numFmtId="0" fontId="4" fillId="0" borderId="7" xfId="0" applyFont="1" applyBorder="1" applyAlignment="1" applyProtection="1">
      <alignment vertical="top" wrapText="1"/>
      <protection hidden="1"/>
    </xf>
    <xf numFmtId="0" fontId="12" fillId="0" borderId="7"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12" fillId="0" borderId="8" xfId="0" applyFont="1" applyBorder="1" applyAlignment="1" applyProtection="1">
      <alignment horizontal="left" vertical="center" wrapText="1"/>
      <protection hidden="1"/>
    </xf>
    <xf numFmtId="0" fontId="4" fillId="0" borderId="8" xfId="0" applyFont="1" applyBorder="1" applyAlignment="1" applyProtection="1">
      <alignment horizontal="left" vertical="center" wrapText="1"/>
      <protection hidden="1"/>
    </xf>
    <xf numFmtId="0" fontId="19" fillId="0" borderId="8" xfId="3" applyFont="1" applyBorder="1" applyAlignment="1" applyProtection="1">
      <alignment horizontal="left" vertical="center" wrapText="1"/>
      <protection hidden="1"/>
    </xf>
    <xf numFmtId="0" fontId="4" fillId="0" borderId="4" xfId="0" applyFont="1" applyBorder="1" applyAlignment="1" applyProtection="1">
      <alignment horizontal="left" vertical="center" wrapText="1"/>
      <protection hidden="1"/>
    </xf>
    <xf numFmtId="0" fontId="19" fillId="5" borderId="8" xfId="3" applyFont="1" applyFill="1" applyBorder="1" applyAlignment="1" applyProtection="1">
      <alignment horizontal="left" vertical="center" wrapText="1" shrinkToFit="1"/>
      <protection hidden="1"/>
    </xf>
    <xf numFmtId="0" fontId="19" fillId="5" borderId="4" xfId="3" applyFont="1" applyFill="1" applyBorder="1" applyAlignment="1" applyProtection="1">
      <alignment horizontal="left" vertical="center" wrapText="1" shrinkToFit="1"/>
      <protection hidden="1"/>
    </xf>
    <xf numFmtId="0" fontId="4" fillId="5" borderId="8" xfId="0" applyFont="1" applyFill="1" applyBorder="1" applyAlignment="1" applyProtection="1">
      <alignment horizontal="left" vertical="center" wrapText="1" shrinkToFit="1"/>
      <protection hidden="1"/>
    </xf>
    <xf numFmtId="49" fontId="12" fillId="0" borderId="0" xfId="0" applyNumberFormat="1" applyFont="1" applyProtection="1">
      <protection locked="0"/>
    </xf>
    <xf numFmtId="49" fontId="12" fillId="0" borderId="22" xfId="0" applyNumberFormat="1" applyFont="1" applyBorder="1" applyProtection="1">
      <protection locked="0"/>
    </xf>
    <xf numFmtId="165" fontId="12" fillId="0" borderId="22" xfId="0" applyNumberFormat="1" applyFont="1" applyBorder="1" applyProtection="1">
      <protection locked="0"/>
    </xf>
    <xf numFmtId="164" fontId="12" fillId="0" borderId="22" xfId="0" applyNumberFormat="1" applyFont="1" applyBorder="1" applyProtection="1">
      <protection locked="0"/>
    </xf>
    <xf numFmtId="2" fontId="12" fillId="0" borderId="22" xfId="0" applyNumberFormat="1" applyFont="1" applyBorder="1" applyProtection="1">
      <protection locked="0"/>
    </xf>
    <xf numFmtId="49" fontId="12" fillId="0" borderId="20" xfId="0" applyNumberFormat="1" applyFont="1" applyBorder="1" applyProtection="1">
      <protection locked="0"/>
    </xf>
    <xf numFmtId="49" fontId="12" fillId="0" borderId="21" xfId="0" applyNumberFormat="1" applyFont="1" applyBorder="1" applyProtection="1">
      <protection locked="0"/>
    </xf>
    <xf numFmtId="165" fontId="12" fillId="0" borderId="21" xfId="0" applyNumberFormat="1" applyFont="1" applyBorder="1" applyProtection="1">
      <protection locked="0"/>
    </xf>
    <xf numFmtId="164" fontId="12" fillId="0" borderId="21" xfId="0" applyNumberFormat="1" applyFont="1" applyBorder="1" applyProtection="1">
      <protection locked="0"/>
    </xf>
    <xf numFmtId="2" fontId="12" fillId="0" borderId="21" xfId="0" applyNumberFormat="1" applyFont="1" applyBorder="1" applyProtection="1">
      <protection locked="0"/>
    </xf>
    <xf numFmtId="0" fontId="16" fillId="0" borderId="0" xfId="0" applyFont="1" applyAlignment="1">
      <alignment horizontal="left" vertical="top"/>
    </xf>
    <xf numFmtId="0" fontId="16" fillId="0" borderId="0" xfId="0" applyFont="1" applyAlignment="1">
      <alignment horizontal="left" vertical="top" wrapText="1"/>
    </xf>
    <xf numFmtId="2" fontId="16" fillId="0" borderId="0" xfId="0" applyNumberFormat="1" applyFont="1" applyAlignment="1">
      <alignment horizontal="left" vertical="top" wrapText="1"/>
    </xf>
    <xf numFmtId="0" fontId="28" fillId="0" borderId="1" xfId="0" applyFont="1" applyBorder="1" applyAlignment="1" applyProtection="1">
      <alignment vertical="top"/>
      <protection hidden="1"/>
    </xf>
    <xf numFmtId="0" fontId="6" fillId="0" borderId="10" xfId="0" applyFont="1" applyBorder="1" applyAlignment="1" applyProtection="1">
      <alignment vertical="top"/>
      <protection hidden="1"/>
    </xf>
    <xf numFmtId="0" fontId="4" fillId="11" borderId="12" xfId="0" applyFont="1" applyFill="1" applyBorder="1" applyAlignment="1" applyProtection="1">
      <alignment vertical="center" wrapText="1"/>
      <protection hidden="1"/>
    </xf>
    <xf numFmtId="0" fontId="4" fillId="0" borderId="0" xfId="0" applyFont="1"/>
    <xf numFmtId="1" fontId="12" fillId="0" borderId="21" xfId="0" applyNumberFormat="1" applyFont="1" applyBorder="1" applyProtection="1">
      <protection locked="0"/>
    </xf>
    <xf numFmtId="1" fontId="12" fillId="0" borderId="22" xfId="0" applyNumberFormat="1" applyFont="1" applyBorder="1" applyProtection="1">
      <protection locked="0"/>
    </xf>
    <xf numFmtId="0" fontId="11" fillId="5" borderId="0" xfId="0" applyFont="1" applyFill="1" applyAlignment="1" applyProtection="1">
      <alignment vertical="top"/>
      <protection hidden="1"/>
    </xf>
    <xf numFmtId="49" fontId="4" fillId="0" borderId="0" xfId="0" applyNumberFormat="1" applyFont="1" applyAlignment="1" applyProtection="1">
      <alignment vertical="top"/>
      <protection locked="0"/>
    </xf>
    <xf numFmtId="0" fontId="4" fillId="5" borderId="10" xfId="0" applyFont="1" applyFill="1" applyBorder="1" applyAlignment="1" applyProtection="1">
      <alignment horizontal="right" vertical="top"/>
      <protection hidden="1"/>
    </xf>
    <xf numFmtId="0" fontId="4" fillId="5" borderId="0" xfId="0" applyFont="1" applyFill="1" applyAlignment="1" applyProtection="1">
      <alignment horizontal="right" vertical="top"/>
      <protection hidden="1"/>
    </xf>
    <xf numFmtId="0" fontId="28" fillId="9" borderId="8" xfId="0" applyFont="1" applyFill="1" applyBorder="1" applyAlignment="1" applyProtection="1">
      <alignment horizontal="center" vertical="top"/>
      <protection hidden="1"/>
    </xf>
    <xf numFmtId="0" fontId="28" fillId="9" borderId="9" xfId="0" applyFont="1" applyFill="1" applyBorder="1" applyAlignment="1" applyProtection="1">
      <alignment horizontal="center" vertical="top"/>
      <protection hidden="1"/>
    </xf>
    <xf numFmtId="0" fontId="28" fillId="9" borderId="12" xfId="0" applyFont="1" applyFill="1" applyBorder="1" applyAlignment="1" applyProtection="1">
      <alignment horizontal="center" vertical="top"/>
      <protection hidden="1"/>
    </xf>
    <xf numFmtId="0" fontId="6" fillId="5" borderId="8" xfId="0" applyFont="1" applyFill="1" applyBorder="1" applyAlignment="1" applyProtection="1">
      <alignment horizontal="center" vertical="top"/>
      <protection hidden="1"/>
    </xf>
    <xf numFmtId="0" fontId="6" fillId="5" borderId="9" xfId="0" applyFont="1" applyFill="1" applyBorder="1" applyAlignment="1" applyProtection="1">
      <alignment horizontal="center" vertical="top"/>
      <protection hidden="1"/>
    </xf>
    <xf numFmtId="0" fontId="6" fillId="5" borderId="12" xfId="0" applyFont="1" applyFill="1" applyBorder="1" applyAlignment="1" applyProtection="1">
      <alignment horizontal="center" vertical="top"/>
      <protection hidden="1"/>
    </xf>
    <xf numFmtId="0" fontId="4" fillId="0" borderId="0" xfId="0" applyFont="1" applyAlignment="1" applyProtection="1">
      <alignment vertical="top" wrapText="1"/>
      <protection locked="0"/>
    </xf>
    <xf numFmtId="0" fontId="4" fillId="0" borderId="11" xfId="0" applyFont="1" applyBorder="1" applyAlignment="1" applyProtection="1">
      <alignment vertical="top" wrapText="1"/>
      <protection locked="0"/>
    </xf>
    <xf numFmtId="164" fontId="12" fillId="5" borderId="15" xfId="0" applyNumberFormat="1" applyFont="1" applyFill="1" applyBorder="1" applyAlignment="1" applyProtection="1">
      <alignment horizontal="center" vertical="center"/>
      <protection hidden="1"/>
    </xf>
    <xf numFmtId="0" fontId="4" fillId="5" borderId="10" xfId="0" applyFont="1" applyFill="1" applyBorder="1" applyAlignment="1" applyProtection="1">
      <alignment vertical="top"/>
      <protection hidden="1"/>
    </xf>
    <xf numFmtId="0" fontId="4" fillId="5" borderId="0" xfId="0" applyFont="1" applyFill="1" applyAlignment="1" applyProtection="1">
      <alignment vertical="top"/>
      <protection hidden="1"/>
    </xf>
    <xf numFmtId="0" fontId="26" fillId="4" borderId="4" xfId="0" applyFont="1" applyFill="1" applyBorder="1" applyAlignment="1" applyProtection="1">
      <alignment horizontal="center" vertical="top"/>
      <protection hidden="1"/>
    </xf>
    <xf numFmtId="0" fontId="26" fillId="4" borderId="5" xfId="0" applyFont="1" applyFill="1" applyBorder="1" applyAlignment="1" applyProtection="1">
      <alignment horizontal="center" vertical="top"/>
      <protection hidden="1"/>
    </xf>
    <xf numFmtId="0" fontId="24" fillId="5" borderId="1" xfId="0" applyFont="1" applyFill="1" applyBorder="1" applyAlignment="1" applyProtection="1">
      <alignment vertical="top"/>
      <protection hidden="1"/>
    </xf>
    <xf numFmtId="0" fontId="24" fillId="5" borderId="2" xfId="0" applyFont="1" applyFill="1" applyBorder="1" applyAlignment="1" applyProtection="1">
      <alignment vertical="top"/>
      <protection hidden="1"/>
    </xf>
    <xf numFmtId="0" fontId="4" fillId="5" borderId="2" xfId="0" applyFont="1" applyFill="1" applyBorder="1" applyAlignment="1" applyProtection="1">
      <alignment vertical="top" wrapText="1"/>
      <protection hidden="1"/>
    </xf>
    <xf numFmtId="0" fontId="0" fillId="0" borderId="2" xfId="0" applyBorder="1" applyAlignment="1" applyProtection="1">
      <alignment vertical="top" wrapText="1"/>
      <protection hidden="1"/>
    </xf>
    <xf numFmtId="0" fontId="22" fillId="9" borderId="1" xfId="0" applyFont="1" applyFill="1" applyBorder="1" applyAlignment="1" applyProtection="1">
      <alignment horizontal="center" vertical="center"/>
      <protection hidden="1"/>
    </xf>
    <xf numFmtId="0" fontId="22" fillId="9" borderId="4" xfId="0" applyFont="1" applyFill="1" applyBorder="1" applyAlignment="1" applyProtection="1">
      <alignment horizontal="center" vertical="center"/>
      <protection hidden="1"/>
    </xf>
    <xf numFmtId="0" fontId="18" fillId="5" borderId="1" xfId="0" applyFont="1" applyFill="1" applyBorder="1" applyAlignment="1" applyProtection="1">
      <alignment vertical="top"/>
      <protection hidden="1"/>
    </xf>
    <xf numFmtId="0" fontId="18" fillId="5" borderId="2" xfId="0" applyFont="1" applyFill="1" applyBorder="1" applyAlignment="1" applyProtection="1">
      <alignment vertical="top"/>
      <protection hidden="1"/>
    </xf>
    <xf numFmtId="0" fontId="21" fillId="5" borderId="2" xfId="0" applyFont="1" applyFill="1" applyBorder="1" applyAlignment="1" applyProtection="1">
      <alignment horizontal="center" vertical="top"/>
      <protection hidden="1"/>
    </xf>
    <xf numFmtId="0" fontId="14" fillId="5" borderId="5" xfId="0" applyFont="1" applyFill="1" applyBorder="1" applyAlignment="1" applyProtection="1">
      <alignment horizontal="center" vertical="top"/>
      <protection hidden="1"/>
    </xf>
    <xf numFmtId="0" fontId="1" fillId="0" borderId="0" xfId="0" applyFont="1" applyProtection="1">
      <protection hidden="1"/>
    </xf>
    <xf numFmtId="0" fontId="1" fillId="0" borderId="5" xfId="0" applyFont="1" applyBorder="1" applyAlignment="1" applyProtection="1">
      <alignment horizontal="left"/>
      <protection hidden="1"/>
    </xf>
    <xf numFmtId="0" fontId="30" fillId="0" borderId="0" xfId="0" applyFont="1" applyAlignment="1" applyProtection="1">
      <alignment vertical="top"/>
      <protection hidden="1"/>
    </xf>
    <xf numFmtId="0" fontId="30" fillId="0" borderId="0" xfId="0" applyFont="1" applyProtection="1">
      <protection hidden="1"/>
    </xf>
    <xf numFmtId="0" fontId="30" fillId="4" borderId="1" xfId="0" applyFont="1" applyFill="1" applyBorder="1" applyAlignment="1" applyProtection="1">
      <alignment horizontal="center"/>
      <protection hidden="1"/>
    </xf>
    <xf numFmtId="0" fontId="30" fillId="4" borderId="3" xfId="0" applyFont="1" applyFill="1" applyBorder="1" applyAlignment="1" applyProtection="1">
      <alignment horizontal="center"/>
      <protection hidden="1"/>
    </xf>
    <xf numFmtId="0" fontId="36" fillId="8" borderId="0" xfId="0" applyFont="1" applyFill="1" applyAlignment="1" applyProtection="1">
      <alignment vertical="top"/>
      <protection hidden="1"/>
    </xf>
    <xf numFmtId="0" fontId="37" fillId="0" borderId="0" xfId="0" applyFont="1" applyAlignment="1" applyProtection="1">
      <alignment vertical="top"/>
      <protection hidden="1"/>
    </xf>
    <xf numFmtId="0" fontId="12" fillId="0" borderId="0" xfId="0" applyFont="1" applyAlignment="1" applyProtection="1">
      <alignment vertical="top"/>
      <protection hidden="1"/>
    </xf>
    <xf numFmtId="0" fontId="37" fillId="0" borderId="5" xfId="0" applyFont="1" applyBorder="1" applyAlignment="1" applyProtection="1">
      <alignment vertical="top" wrapText="1"/>
      <protection hidden="1"/>
    </xf>
    <xf numFmtId="0" fontId="6" fillId="0" borderId="1" xfId="0" applyFont="1" applyBorder="1" applyAlignment="1" applyProtection="1">
      <alignment horizontal="center" vertical="center" wrapText="1"/>
      <protection hidden="1"/>
    </xf>
    <xf numFmtId="0" fontId="6" fillId="0" borderId="2"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11" fillId="0" borderId="13" xfId="0" applyFont="1" applyBorder="1" applyAlignment="1" applyProtection="1">
      <alignment horizontal="center" vertical="center" textRotation="90" wrapText="1"/>
      <protection hidden="1"/>
    </xf>
    <xf numFmtId="0" fontId="11" fillId="0" borderId="15" xfId="0" applyFont="1" applyBorder="1" applyAlignment="1" applyProtection="1">
      <alignment horizontal="center" vertical="center" textRotation="90" wrapText="1"/>
      <protection hidden="1"/>
    </xf>
    <xf numFmtId="0" fontId="11" fillId="0" borderId="14" xfId="0" applyFont="1" applyBorder="1" applyAlignment="1" applyProtection="1">
      <alignment horizontal="center" vertical="center" textRotation="90" wrapText="1"/>
      <protection hidden="1"/>
    </xf>
    <xf numFmtId="0" fontId="4" fillId="11" borderId="13" xfId="0" applyFont="1" applyFill="1" applyBorder="1" applyAlignment="1" applyProtection="1">
      <alignment horizontal="center" vertical="center" wrapText="1"/>
      <protection hidden="1"/>
    </xf>
    <xf numFmtId="0" fontId="4" fillId="11" borderId="15" xfId="0" applyFont="1" applyFill="1" applyBorder="1" applyAlignment="1" applyProtection="1">
      <alignment horizontal="center" vertical="center" wrapText="1"/>
      <protection hidden="1"/>
    </xf>
    <xf numFmtId="0" fontId="4" fillId="11" borderId="14" xfId="0" applyFont="1" applyFill="1" applyBorder="1" applyAlignment="1" applyProtection="1">
      <alignment horizontal="center" vertical="center" wrapText="1"/>
      <protection hidden="1"/>
    </xf>
    <xf numFmtId="0" fontId="12" fillId="5" borderId="1" xfId="0" applyFont="1" applyFill="1" applyBorder="1" applyAlignment="1" applyProtection="1">
      <alignment horizontal="center" vertical="center" wrapText="1"/>
      <protection hidden="1"/>
    </xf>
    <xf numFmtId="0" fontId="12" fillId="5" borderId="3" xfId="0" applyFont="1" applyFill="1" applyBorder="1" applyAlignment="1" applyProtection="1">
      <alignment horizontal="center" vertical="center" wrapText="1"/>
      <protection hidden="1"/>
    </xf>
    <xf numFmtId="0" fontId="12" fillId="5" borderId="10" xfId="0" applyFont="1" applyFill="1" applyBorder="1" applyAlignment="1" applyProtection="1">
      <alignment horizontal="center" vertical="center" wrapText="1"/>
      <protection hidden="1"/>
    </xf>
    <xf numFmtId="0" fontId="12" fillId="5" borderId="11" xfId="0" applyFont="1" applyFill="1" applyBorder="1" applyAlignment="1" applyProtection="1">
      <alignment horizontal="center" vertical="center" wrapText="1"/>
      <protection hidden="1"/>
    </xf>
    <xf numFmtId="0" fontId="12" fillId="5" borderId="4" xfId="0" applyFont="1" applyFill="1" applyBorder="1" applyAlignment="1" applyProtection="1">
      <alignment horizontal="center" vertical="center" wrapText="1"/>
      <protection hidden="1"/>
    </xf>
    <xf numFmtId="0" fontId="12" fillId="5" borderId="6" xfId="0" applyFont="1" applyFill="1" applyBorder="1" applyAlignment="1" applyProtection="1">
      <alignment horizontal="center" vertical="center" wrapText="1"/>
      <protection hidden="1"/>
    </xf>
  </cellXfs>
  <cellStyles count="5">
    <cellStyle name="Hyperlink" xfId="3" builtinId="8"/>
    <cellStyle name="Normal" xfId="0" builtinId="0"/>
    <cellStyle name="Normal 2" xfId="1" xr:uid="{00000000-0005-0000-0000-000002000000}"/>
    <cellStyle name="Normal_codes" xfId="2" xr:uid="{00000000-0005-0000-0000-000003000000}"/>
    <cellStyle name="Normal_Sheet1_1" xfId="4" xr:uid="{DD9AA5B2-9D33-402A-A3F1-04FBCA0136B7}"/>
  </cellStyles>
  <dxfs count="23">
    <dxf>
      <font>
        <b val="0"/>
        <i val="0"/>
        <strike val="0"/>
        <condense val="0"/>
        <extend val="0"/>
        <outline val="0"/>
        <shadow val="0"/>
        <u val="none"/>
        <vertAlign val="baseline"/>
        <sz val="8"/>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alignment horizontal="general" vertical="top" textRotation="0" wrapText="1" indent="0" justifyLastLine="0" shrinkToFit="0" readingOrder="0"/>
    </dxf>
    <dxf>
      <font>
        <b/>
        <i val="0"/>
        <strike val="0"/>
        <condense val="0"/>
        <extend val="0"/>
        <outline val="0"/>
        <shadow val="0"/>
        <u val="none"/>
        <vertAlign val="baseline"/>
        <sz val="8"/>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8"/>
        <color auto="1"/>
        <name val="Calibri"/>
        <family val="2"/>
        <scheme val="minor"/>
      </font>
      <numFmt numFmtId="2" formatCode="0.00"/>
      <fill>
        <patternFill patternType="none">
          <fgColor theme="6" tint="0.79998168889431442"/>
          <bgColor auto="1"/>
        </patternFill>
      </fill>
      <border diagonalUp="0" diagonalDown="0">
        <left style="thin">
          <color theme="6"/>
        </left>
        <right/>
        <top style="thin">
          <color theme="6"/>
        </top>
        <bottom/>
      </border>
      <protection locked="0" hidden="0"/>
    </dxf>
    <dxf>
      <font>
        <b val="0"/>
        <i val="0"/>
        <strike val="0"/>
        <condense val="0"/>
        <extend val="0"/>
        <outline val="0"/>
        <shadow val="0"/>
        <u val="none"/>
        <vertAlign val="baseline"/>
        <sz val="8"/>
        <color auto="1"/>
        <name val="Calibri"/>
        <family val="2"/>
        <scheme val="minor"/>
      </font>
      <numFmt numFmtId="164" formatCode="dd\/mm\/yyyy"/>
      <fill>
        <patternFill patternType="none">
          <fgColor theme="6" tint="0.79998168889431442"/>
          <bgColor auto="1"/>
        </patternFill>
      </fill>
      <border diagonalUp="0" diagonalDown="0">
        <left style="thin">
          <color theme="6"/>
        </left>
        <right/>
        <top style="thin">
          <color theme="6"/>
        </top>
        <bottom/>
      </border>
      <protection locked="0" hidden="0"/>
    </dxf>
    <dxf>
      <font>
        <b val="0"/>
        <i val="0"/>
        <strike val="0"/>
        <condense val="0"/>
        <extend val="0"/>
        <outline val="0"/>
        <shadow val="0"/>
        <u val="none"/>
        <vertAlign val="baseline"/>
        <sz val="8"/>
        <color auto="1"/>
        <name val="Calibri"/>
        <family val="2"/>
        <scheme val="minor"/>
      </font>
      <numFmt numFmtId="165" formatCode="0.000"/>
      <fill>
        <patternFill patternType="none">
          <fgColor theme="6" tint="0.79998168889431442"/>
          <bgColor auto="1"/>
        </patternFill>
      </fill>
      <border diagonalUp="0" diagonalDown="0">
        <left style="thin">
          <color theme="6"/>
        </left>
        <right/>
        <top style="thin">
          <color theme="6"/>
        </top>
        <bottom/>
      </border>
      <protection locked="0" hidden="0"/>
    </dxf>
    <dxf>
      <font>
        <b val="0"/>
        <i val="0"/>
        <strike val="0"/>
        <condense val="0"/>
        <extend val="0"/>
        <outline val="0"/>
        <shadow val="0"/>
        <u val="none"/>
        <vertAlign val="baseline"/>
        <sz val="8"/>
        <color auto="1"/>
        <name val="Calibri"/>
        <family val="2"/>
        <scheme val="minor"/>
      </font>
      <numFmt numFmtId="1" formatCode="0"/>
      <fill>
        <patternFill patternType="none">
          <fgColor theme="6" tint="0.79998168889431442"/>
          <bgColor auto="1"/>
        </patternFill>
      </fill>
      <border diagonalUp="0" diagonalDown="0">
        <left style="thin">
          <color theme="6"/>
        </left>
        <right/>
        <top style="thin">
          <color theme="6"/>
        </top>
        <bottom/>
      </border>
      <protection locked="0" hidden="0"/>
    </dxf>
    <dxf>
      <font>
        <b val="0"/>
        <i val="0"/>
        <strike val="0"/>
        <condense val="0"/>
        <extend val="0"/>
        <outline val="0"/>
        <shadow val="0"/>
        <u val="none"/>
        <vertAlign val="baseline"/>
        <sz val="8"/>
        <color auto="1"/>
        <name val="Calibri"/>
        <family val="2"/>
        <scheme val="minor"/>
      </font>
      <numFmt numFmtId="30" formatCode="@"/>
      <fill>
        <patternFill patternType="none">
          <fgColor theme="6" tint="0.79998168889431442"/>
          <bgColor auto="1"/>
        </patternFill>
      </fill>
      <border diagonalUp="0" diagonalDown="0">
        <left style="thin">
          <color theme="6"/>
        </left>
        <right/>
        <top style="thin">
          <color theme="6"/>
        </top>
        <bottom/>
      </border>
      <protection locked="0" hidden="0"/>
    </dxf>
    <dxf>
      <font>
        <b val="0"/>
        <i val="0"/>
        <strike val="0"/>
        <condense val="0"/>
        <extend val="0"/>
        <outline val="0"/>
        <shadow val="0"/>
        <u val="none"/>
        <vertAlign val="baseline"/>
        <sz val="8"/>
        <color auto="1"/>
        <name val="Calibri"/>
        <family val="2"/>
        <scheme val="minor"/>
      </font>
      <numFmt numFmtId="30" formatCode="@"/>
      <fill>
        <patternFill patternType="none">
          <fgColor theme="6" tint="0.79998168889431442"/>
          <bgColor auto="1"/>
        </patternFill>
      </fill>
      <border diagonalUp="0" diagonalDown="0">
        <left/>
        <right/>
        <top style="thin">
          <color theme="6"/>
        </top>
        <bottom/>
      </border>
      <protection locked="0" hidden="0"/>
    </dxf>
    <dxf>
      <border diagonalUp="0" diagonalDown="0">
        <left style="thin">
          <color theme="6"/>
        </left>
        <right style="thin">
          <color theme="6"/>
        </right>
        <top style="thin">
          <color theme="6"/>
        </top>
        <bottom style="thin">
          <color theme="6"/>
        </bottom>
      </border>
    </dxf>
    <dxf>
      <font>
        <b val="0"/>
        <i val="0"/>
        <strike val="0"/>
        <condense val="0"/>
        <extend val="0"/>
        <outline val="0"/>
        <shadow val="0"/>
        <u val="none"/>
        <vertAlign val="baseline"/>
        <sz val="8"/>
        <color auto="1"/>
        <name val="Calibri"/>
        <family val="2"/>
        <scheme val="minor"/>
      </font>
      <fill>
        <patternFill patternType="none">
          <fgColor theme="6" tint="0.79998168889431442"/>
          <bgColor auto="1"/>
        </patternFill>
      </fill>
      <protection locked="0" hidden="0"/>
    </dxf>
    <dxf>
      <font>
        <strike val="0"/>
        <outline val="0"/>
        <shadow val="0"/>
        <u val="none"/>
        <vertAlign val="baseline"/>
        <sz val="8"/>
        <color theme="0"/>
        <name val="Calibri"/>
        <family val="2"/>
        <scheme val="minor"/>
      </font>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4B2E728-36D1-4771-A03C-48858F609AF5}" name="tblMED_MQcRp" displayName="tblMED_MQcRp" ref="A23:F42" totalsRowShown="0" headerRowDxfId="22" dataDxfId="21" tableBorderDxfId="20">
  <autoFilter ref="A23:F42" xr:uid="{54B2E728-36D1-4771-A03C-48858F609AF5}"/>
  <tableColumns count="6">
    <tableColumn id="1" xr3:uid="{E7FFB785-01DA-4FD0-8B9B-B8E4A122EAE2}" name="FlagVesCd" dataDxfId="19"/>
    <tableColumn id="3" xr3:uid="{FDE2E640-C3DA-4D69-B8A9-E932E64243F7}" name="FisheryType" dataDxfId="18"/>
    <tableColumn id="4" xr3:uid="{489897B7-E758-4A46-96DD-46E90E15B41C}" name="MoCd" dataDxfId="17"/>
    <tableColumn id="5" xr3:uid="{03CFFEEC-4887-4680-A4C4-3600A9EEDA64}" name="GearGrpCd" dataDxfId="16"/>
    <tableColumn id="6" xr3:uid="{D906579B-CB58-47B9-BEAC-87D5D7C2455E}" name="StockCd" dataDxfId="15"/>
    <tableColumn id="7" xr3:uid="{1ADD69F9-6820-42F4-B3F0-38FA423303B7}" name="QtyKg" dataDxfId="14"/>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blTranslation" displayName="tblTranslation" ref="A4:L51" totalsRowShown="0" headerRowDxfId="13" dataDxfId="12">
  <autoFilter ref="A4:L51" xr:uid="{00000000-0009-0000-0100-000001000000}"/>
  <tableColumns count="12">
    <tableColumn id="1" xr3:uid="{00000000-0010-0000-0100-000001000000}" name="FieldID" dataDxfId="11"/>
    <tableColumn id="8" xr3:uid="{F2000F59-E28C-44F0-BFC5-46A71C649096}" name="Order" dataDxfId="10"/>
    <tableColumn id="9" xr3:uid="{8E7EE95D-68C4-43B9-B9C6-6127B05BBB82}" name="Subform" dataDxfId="9"/>
    <tableColumn id="10" xr3:uid="{946FED65-0868-449C-B8E1-7D1D83B749DD}" name="Section" dataDxfId="8"/>
    <tableColumn id="11" xr3:uid="{562AA566-96A1-4517-A87C-C2CFAFCC79A4}" name="Item" dataDxfId="7"/>
    <tableColumn id="12" xr3:uid="{9C4723A1-3FF7-4507-A1D4-538E170E2302}" name="FieldType" dataDxfId="6"/>
    <tableColumn id="2" xr3:uid="{00000000-0010-0000-0100-000002000000}" name="FldNameEN" dataDxfId="5"/>
    <tableColumn id="3" xr3:uid="{00000000-0010-0000-0100-000003000000}" name="FldNameFR" dataDxfId="4"/>
    <tableColumn id="4" xr3:uid="{00000000-0010-0000-0100-000004000000}" name="FldNameES" dataDxfId="3"/>
    <tableColumn id="5" xr3:uid="{CAD9A83B-9795-40B3-BC93-A4FEB64B18AB}" name="fldDescEN" dataDxfId="2"/>
    <tableColumn id="6" xr3:uid="{D3B78DC7-70D1-4021-A557-A163DEF91449}" name="fldDescFR" dataDxfId="1"/>
    <tableColumn id="7" xr3:uid="{A274E3A5-5F16-40B6-B48C-AF0140259A0B}" name="fldDescES" dataDxfId="0"/>
  </tableColumns>
  <tableStyleInfo name="TableStyleMedium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42"/>
  <sheetViews>
    <sheetView tabSelected="1" zoomScaleNormal="100" workbookViewId="0">
      <selection activeCell="F23" sqref="F23"/>
    </sheetView>
  </sheetViews>
  <sheetFormatPr defaultColWidth="19.44140625" defaultRowHeight="14.4" x14ac:dyDescent="0.3"/>
  <cols>
    <col min="1" max="1" width="23.44140625" style="2" bestFit="1" customWidth="1"/>
    <col min="2" max="3" width="15.44140625" style="2" bestFit="1" customWidth="1"/>
    <col min="4" max="4" width="19.109375" style="2" bestFit="1" customWidth="1"/>
    <col min="5" max="5" width="15.44140625" style="2" bestFit="1" customWidth="1"/>
    <col min="6" max="7" width="19.88671875" style="2" bestFit="1" customWidth="1"/>
    <col min="8" max="8" width="1.44140625" style="2" customWidth="1"/>
    <col min="9" max="9" width="3" style="2" bestFit="1" customWidth="1"/>
    <col min="10" max="10" width="14.44140625" style="2" bestFit="1" customWidth="1"/>
    <col min="11" max="11" width="2.44140625" style="2" bestFit="1" customWidth="1"/>
    <col min="12" max="12" width="15.44140625" style="2" customWidth="1"/>
    <col min="13" max="13" width="1.44140625" style="2" customWidth="1"/>
    <col min="14" max="14" width="6.44140625" style="2" bestFit="1" customWidth="1"/>
    <col min="15" max="15" width="7.88671875" style="2" bestFit="1" customWidth="1"/>
    <col min="16" max="16" width="15.109375" style="2" customWidth="1"/>
    <col min="17" max="19" width="15.44140625" style="2" customWidth="1"/>
    <col min="20" max="20" width="18.44140625" style="2" customWidth="1"/>
    <col min="21" max="21" width="13.44140625" style="2" customWidth="1"/>
    <col min="22" max="22" width="9.44140625" style="2" customWidth="1"/>
    <col min="23" max="23" width="11.44140625" style="2" bestFit="1" customWidth="1"/>
    <col min="24" max="16384" width="19.44140625" style="2"/>
  </cols>
  <sheetData>
    <row r="1" spans="1:22" s="1" customFormat="1" ht="24" customHeight="1" x14ac:dyDescent="0.3">
      <c r="A1" s="185" t="str">
        <f>VLOOKUP("T00",tblTranslation[],LangFieldID,FALSE)</f>
        <v>CP55-SMA_McRp</v>
      </c>
      <c r="B1" s="189" t="str">
        <f>VLOOKUP("T00",tblTranslation[],LangNameID,FALSE)</f>
        <v>MONTHLY LANDINGS (SMA)</v>
      </c>
      <c r="C1" s="189"/>
      <c r="D1" s="189"/>
      <c r="E1" s="189"/>
      <c r="F1" s="189"/>
      <c r="G1" s="189"/>
      <c r="H1" s="189"/>
      <c r="I1" s="189"/>
      <c r="J1" s="189"/>
      <c r="K1" s="189"/>
      <c r="L1" s="189"/>
      <c r="M1" s="189"/>
      <c r="N1" s="16" t="str">
        <f>VLOOKUP("tVersion",tblTranslation[],LangFieldID,FALSE)</f>
        <v>Version</v>
      </c>
      <c r="O1" s="17" t="str">
        <f>VLOOKUP("tLang",tblTranslation[],LangFieldID,FALSE)</f>
        <v>Language</v>
      </c>
      <c r="P1" s="3"/>
      <c r="Q1" s="3"/>
      <c r="R1" s="3"/>
      <c r="S1" s="3"/>
      <c r="T1" s="3"/>
      <c r="U1" s="3"/>
      <c r="V1" s="4"/>
    </row>
    <row r="2" spans="1:22" s="1" customFormat="1" ht="15.15" customHeight="1" x14ac:dyDescent="0.3">
      <c r="A2" s="186"/>
      <c r="B2" s="190" t="str">
        <f>VLOOKUP("T02",tblTranslation[],LangFieldID,FALSE)&amp;": "&amp; VLOOKUP("T02",tblTranslation[],LangNameID,FALSE)</f>
        <v>ICCAT: INTERNATIONAL COMMISSION FOR THE CONSERVATION OF ATLANTIC TUNAS</v>
      </c>
      <c r="C2" s="190"/>
      <c r="D2" s="190"/>
      <c r="E2" s="190"/>
      <c r="F2" s="190"/>
      <c r="G2" s="190"/>
      <c r="H2" s="190"/>
      <c r="I2" s="190"/>
      <c r="J2" s="190"/>
      <c r="K2" s="190"/>
      <c r="L2" s="190"/>
      <c r="M2" s="190"/>
      <c r="N2" s="18" t="s">
        <v>955</v>
      </c>
      <c r="O2" s="19" t="s">
        <v>916</v>
      </c>
      <c r="P2" s="21"/>
      <c r="Q2" s="21"/>
      <c r="R2" s="21"/>
      <c r="S2" s="21"/>
      <c r="T2" s="21"/>
      <c r="U2" s="20"/>
    </row>
    <row r="3" spans="1:22" s="1" customFormat="1" ht="15.15" customHeight="1" x14ac:dyDescent="0.3">
      <c r="A3" s="35"/>
      <c r="B3" s="35"/>
      <c r="C3" s="35"/>
      <c r="D3" s="35"/>
      <c r="E3" s="35"/>
      <c r="F3" s="35"/>
      <c r="G3" s="35"/>
      <c r="H3" s="35"/>
      <c r="I3" s="35"/>
      <c r="J3" s="35"/>
      <c r="K3" s="35"/>
      <c r="L3" s="35"/>
      <c r="M3" s="35"/>
      <c r="N3" s="35"/>
      <c r="O3" s="35"/>
      <c r="P3" s="35"/>
      <c r="Q3" s="49"/>
      <c r="R3" s="49"/>
      <c r="S3" s="49"/>
      <c r="T3" s="49"/>
      <c r="U3" s="49"/>
    </row>
    <row r="4" spans="1:22" s="1" customFormat="1" ht="11.4" customHeight="1" x14ac:dyDescent="0.3">
      <c r="A4" s="187" t="str">
        <f>VLOOKUP("H10",tblTranslation[],LangFieldID,FALSE)</f>
        <v>Flag Correspondent</v>
      </c>
      <c r="B4" s="188"/>
      <c r="C4" s="188"/>
      <c r="D4" s="188"/>
      <c r="E4" s="188"/>
      <c r="F4" s="188"/>
      <c r="G4" s="188"/>
      <c r="H4" s="188"/>
      <c r="I4" s="22" t="str">
        <f>IF(AND(B5&gt;0,B6&gt;0,B7&gt;0,G5&gt;0,G6&gt;0), "ok", "inc")</f>
        <v>inc</v>
      </c>
      <c r="J4" s="181" t="str">
        <f>VLOOKUP("H20",tblTranslation[],LangFieldID,FALSE)</f>
        <v>Secretariat use only</v>
      </c>
      <c r="K4" s="182"/>
      <c r="L4" s="182"/>
      <c r="M4" s="182"/>
      <c r="N4" s="182"/>
      <c r="O4" s="23" t="s">
        <v>597</v>
      </c>
      <c r="Q4" s="21"/>
      <c r="R4" s="21"/>
      <c r="S4" s="50"/>
      <c r="T4" s="50"/>
      <c r="U4" s="51"/>
    </row>
    <row r="5" spans="1:22" s="1" customFormat="1" ht="11.4" customHeight="1" x14ac:dyDescent="0.3">
      <c r="A5" s="24" t="str">
        <f>VLOOKUP("hPerson",tblTranslation[],LangFieldID,FALSE)</f>
        <v>Name</v>
      </c>
      <c r="B5" s="165"/>
      <c r="C5" s="165"/>
      <c r="D5" s="165"/>
      <c r="E5" s="36"/>
      <c r="F5" s="37" t="str">
        <f>VLOOKUP("hEmail",tblTranslation[],LangFieldID,FALSE)</f>
        <v>Email</v>
      </c>
      <c r="G5" s="122"/>
      <c r="H5" s="36"/>
      <c r="I5" s="38"/>
      <c r="J5" s="166" t="str">
        <f>VLOOKUP("hDateRep",tblTranslation[],LangFieldID,FALSE)</f>
        <v>Date reported</v>
      </c>
      <c r="K5" s="167"/>
      <c r="L5" s="123"/>
      <c r="M5" s="44"/>
      <c r="N5" s="39"/>
      <c r="O5" s="176" t="s">
        <v>598</v>
      </c>
      <c r="Q5" s="52"/>
      <c r="R5" s="52"/>
      <c r="S5" s="53"/>
      <c r="T5" s="53"/>
      <c r="U5" s="54"/>
    </row>
    <row r="6" spans="1:22" s="1" customFormat="1" ht="11.4" customHeight="1" x14ac:dyDescent="0.3">
      <c r="A6" s="24" t="str">
        <f>VLOOKUP("hAgency",tblTranslation[],LangFieldID,FALSE)</f>
        <v>Reporting Agency</v>
      </c>
      <c r="B6" s="165"/>
      <c r="C6" s="165"/>
      <c r="D6" s="165"/>
      <c r="E6" s="165"/>
      <c r="F6" s="37" t="str">
        <f>VLOOKUP("hPhone",tblTranslation[],LangFieldID,FALSE)</f>
        <v>Phone</v>
      </c>
      <c r="G6" s="40"/>
      <c r="H6" s="36"/>
      <c r="I6" s="38"/>
      <c r="J6" s="166" t="str">
        <f>VLOOKUP("hRef",tblTranslation[],LangFieldID,FALSE)</f>
        <v>Reference Nº</v>
      </c>
      <c r="K6" s="167"/>
      <c r="L6" s="43"/>
      <c r="M6" s="44"/>
      <c r="N6" s="41"/>
      <c r="O6" s="176"/>
      <c r="Q6" s="21"/>
      <c r="R6" s="21"/>
      <c r="S6" s="55"/>
      <c r="T6" s="55"/>
      <c r="U6" s="56"/>
    </row>
    <row r="7" spans="1:22" s="1" customFormat="1" ht="11.4" customHeight="1" x14ac:dyDescent="0.3">
      <c r="A7" s="24" t="str">
        <f>VLOOKUP("hAddress",tblTranslation[],LangFieldID,FALSE)</f>
        <v>Address</v>
      </c>
      <c r="B7" s="165"/>
      <c r="C7" s="165"/>
      <c r="D7" s="165"/>
      <c r="E7" s="165"/>
      <c r="F7" s="39"/>
      <c r="G7" s="39"/>
      <c r="H7" s="39"/>
      <c r="I7" s="38"/>
      <c r="J7" s="25"/>
      <c r="K7" s="42" t="s">
        <v>599</v>
      </c>
      <c r="L7" s="43"/>
      <c r="M7" s="44"/>
      <c r="N7" s="41"/>
      <c r="O7" s="176"/>
      <c r="Q7" s="21"/>
      <c r="R7" s="21"/>
      <c r="S7" s="57"/>
      <c r="T7" s="57"/>
      <c r="U7" s="57"/>
    </row>
    <row r="8" spans="1:22" s="1" customFormat="1" ht="11.4" customHeight="1" x14ac:dyDescent="0.3">
      <c r="A8" s="24"/>
      <c r="B8" s="39"/>
      <c r="C8" s="39"/>
      <c r="D8" s="39"/>
      <c r="E8" s="39"/>
      <c r="F8" s="39"/>
      <c r="G8" s="39"/>
      <c r="H8" s="39"/>
      <c r="I8" s="38"/>
      <c r="J8" s="177" t="str">
        <f>VLOOKUP("hFname",tblTranslation[],LangFieldID,FALSE)&amp;":"</f>
        <v>File name (proposed):</v>
      </c>
      <c r="K8" s="178"/>
      <c r="L8" s="178"/>
      <c r="M8" s="44"/>
      <c r="N8" s="41"/>
      <c r="O8" s="26"/>
    </row>
    <row r="9" spans="1:22" s="1" customFormat="1" ht="11.4" customHeight="1" x14ac:dyDescent="0.3">
      <c r="A9" s="27"/>
      <c r="B9" s="28"/>
      <c r="C9" s="28"/>
      <c r="D9" s="28"/>
      <c r="E9" s="28"/>
      <c r="F9" s="28"/>
      <c r="G9" s="28"/>
      <c r="H9" s="28"/>
      <c r="I9" s="29"/>
      <c r="J9" s="179" t="str">
        <f>IF(AND(I4="ok",I10="ok"),"CP55_"&amp;D11&amp;IF(AND(L5&gt;0,L6&gt;0),"#"&amp;L6&amp;".xlsx","#[suffix].xlsx"),"")</f>
        <v/>
      </c>
      <c r="K9" s="180"/>
      <c r="L9" s="180"/>
      <c r="M9" s="180"/>
      <c r="N9" s="180"/>
      <c r="O9" s="30"/>
    </row>
    <row r="10" spans="1:22" s="21" customFormat="1" ht="11.4" customHeight="1" x14ac:dyDescent="0.3">
      <c r="A10" s="181" t="str">
        <f>VLOOKUP("H30",tblTranslation[],LangFieldID,FALSE)</f>
        <v>Data set characteristics</v>
      </c>
      <c r="B10" s="182"/>
      <c r="C10" s="182"/>
      <c r="D10" s="182"/>
      <c r="E10" s="182"/>
      <c r="F10" s="91"/>
      <c r="G10" s="91"/>
      <c r="H10" s="91"/>
      <c r="I10" s="22" t="str">
        <f>IF(AND(B11&gt;0,B15&gt;0), "ok", "inc")</f>
        <v>inc</v>
      </c>
      <c r="J10" s="183" t="str">
        <f>VLOOKUP("hNotes",tblTranslation[],LangFieldID,FALSE)</f>
        <v>Notes</v>
      </c>
      <c r="K10" s="184"/>
      <c r="L10" s="92"/>
      <c r="M10" s="91"/>
      <c r="N10" s="91"/>
      <c r="O10" s="93"/>
    </row>
    <row r="11" spans="1:22" s="21" customFormat="1" ht="10.199999999999999" x14ac:dyDescent="0.3">
      <c r="A11" s="31" t="str">
        <f>VLOOKUP("hFlagRep",tblTranslation[],LangFieldID,FALSE)</f>
        <v>Reporting Flag</v>
      </c>
      <c r="B11" s="165"/>
      <c r="C11" s="165"/>
      <c r="D11" s="164" t="str">
        <f>IF(B11&gt;0,VLOOKUP(B11,Codes!$A$2:$B$176,2,FALSE),"")</f>
        <v/>
      </c>
      <c r="E11" s="39"/>
      <c r="F11" s="39"/>
      <c r="G11" s="39"/>
      <c r="H11" s="39"/>
      <c r="I11" s="94"/>
      <c r="J11" s="174"/>
      <c r="K11" s="174"/>
      <c r="L11" s="174"/>
      <c r="M11" s="174"/>
      <c r="N11" s="174"/>
      <c r="O11" s="175"/>
    </row>
    <row r="12" spans="1:22" s="21" customFormat="1" ht="11.4" customHeight="1" x14ac:dyDescent="0.3">
      <c r="A12" s="24" t="str">
        <f>VLOOKUP("Species",tblTranslation[],LangFieldID,FALSE)</f>
        <v>Species</v>
      </c>
      <c r="B12" s="164" t="s">
        <v>922</v>
      </c>
      <c r="C12" s="39"/>
      <c r="D12" s="39"/>
      <c r="E12" s="39"/>
      <c r="F12" s="39"/>
      <c r="G12" s="39"/>
      <c r="H12" s="39"/>
      <c r="I12" s="39"/>
      <c r="J12" s="174"/>
      <c r="K12" s="174"/>
      <c r="L12" s="174"/>
      <c r="M12" s="174"/>
      <c r="N12" s="174"/>
      <c r="O12" s="175"/>
    </row>
    <row r="13" spans="1:22" s="21" customFormat="1" ht="10.199999999999999" customHeight="1" x14ac:dyDescent="0.3">
      <c r="A13" s="31"/>
      <c r="B13" s="39"/>
      <c r="C13" s="39"/>
      <c r="D13" s="39"/>
      <c r="E13" s="39"/>
      <c r="F13" s="39"/>
      <c r="G13" s="39"/>
      <c r="H13" s="39"/>
      <c r="I13" s="94"/>
      <c r="J13" s="174"/>
      <c r="K13" s="174"/>
      <c r="L13" s="174"/>
      <c r="M13" s="174"/>
      <c r="N13" s="174"/>
      <c r="O13" s="175"/>
    </row>
    <row r="14" spans="1:22" s="21" customFormat="1" ht="10.199999999999999" customHeight="1" x14ac:dyDescent="0.2">
      <c r="A14" s="90" t="str">
        <f>VLOOKUP("hReportingY",tblTranslation[],LangFieldID,FALSE)</f>
        <v>Year of reporting</v>
      </c>
      <c r="B14" s="39"/>
      <c r="C14" s="39"/>
      <c r="D14" s="39"/>
      <c r="E14" s="39"/>
      <c r="F14" s="39"/>
      <c r="G14" s="39"/>
      <c r="H14" s="39"/>
      <c r="I14" s="94"/>
      <c r="J14" s="174"/>
      <c r="K14" s="174"/>
      <c r="L14" s="174"/>
      <c r="M14" s="174"/>
      <c r="N14" s="174"/>
      <c r="O14" s="175"/>
    </row>
    <row r="15" spans="1:22" s="21" customFormat="1" ht="10.199999999999999" x14ac:dyDescent="0.3">
      <c r="A15" s="24" t="str">
        <f>VLOOKUP("hYear",tblTranslation[],LangFieldID,FALSE)</f>
        <v>Year</v>
      </c>
      <c r="B15" s="95"/>
      <c r="C15" s="39"/>
      <c r="D15" s="39"/>
      <c r="E15" s="39"/>
      <c r="F15" s="39"/>
      <c r="G15" s="39"/>
      <c r="H15" s="39"/>
      <c r="I15" s="94"/>
      <c r="J15" s="174"/>
      <c r="K15" s="174"/>
      <c r="L15" s="174"/>
      <c r="M15" s="174"/>
      <c r="N15" s="174"/>
      <c r="O15" s="175"/>
    </row>
    <row r="16" spans="1:22" s="21" customFormat="1" ht="10.199999999999999" x14ac:dyDescent="0.3">
      <c r="A16" s="32"/>
      <c r="B16" s="39"/>
      <c r="C16" s="39"/>
      <c r="D16" s="39"/>
      <c r="E16" s="39"/>
      <c r="F16" s="39"/>
      <c r="G16" s="39"/>
      <c r="H16" s="39"/>
      <c r="I16" s="94"/>
      <c r="J16" s="174"/>
      <c r="K16" s="174"/>
      <c r="L16" s="174"/>
      <c r="M16" s="174"/>
      <c r="N16" s="174"/>
      <c r="O16" s="175"/>
    </row>
    <row r="17" spans="1:22" s="21" customFormat="1" ht="10.199999999999999" x14ac:dyDescent="0.3">
      <c r="A17" s="32"/>
      <c r="B17" s="39"/>
      <c r="C17" s="39"/>
      <c r="D17" s="39"/>
      <c r="E17" s="39"/>
      <c r="F17" s="39"/>
      <c r="G17" s="39"/>
      <c r="H17" s="39"/>
      <c r="I17" s="94"/>
      <c r="J17" s="174"/>
      <c r="K17" s="174"/>
      <c r="L17" s="174"/>
      <c r="M17" s="174"/>
      <c r="N17" s="174"/>
      <c r="O17" s="175"/>
    </row>
    <row r="18" spans="1:22" s="21" customFormat="1" ht="10.199999999999999" x14ac:dyDescent="0.3">
      <c r="A18" s="33"/>
      <c r="B18" s="28"/>
      <c r="C18" s="28"/>
      <c r="D18" s="28"/>
      <c r="E18" s="28"/>
      <c r="F18" s="28"/>
      <c r="G18" s="28"/>
      <c r="H18" s="28"/>
      <c r="I18" s="28"/>
      <c r="J18" s="28"/>
      <c r="K18" s="28"/>
      <c r="L18" s="28"/>
      <c r="M18" s="28"/>
      <c r="N18" s="28"/>
      <c r="O18" s="34"/>
    </row>
    <row r="19" spans="1:22" s="1" customFormat="1" ht="14.25" customHeight="1" x14ac:dyDescent="0.3">
      <c r="A19" s="168" t="str">
        <f>VLOOKUP("T03",tblTranslation[],LangFieldID,FALSE) &amp;": "&amp; VLOOKUP("T03",tblTranslation[],LangNameID,FALSE)</f>
        <v>CP55: Monthly catches of SMA</v>
      </c>
      <c r="B19" s="169"/>
      <c r="C19" s="169"/>
      <c r="D19" s="169"/>
      <c r="E19" s="169"/>
      <c r="F19" s="170"/>
      <c r="G19" s="158"/>
      <c r="H19" s="45"/>
      <c r="I19" s="45"/>
      <c r="J19" s="45"/>
      <c r="K19" s="3"/>
      <c r="L19" s="3"/>
      <c r="M19" s="3"/>
      <c r="N19" s="3"/>
      <c r="O19" s="3"/>
      <c r="P19" s="3"/>
      <c r="Q19" s="3"/>
      <c r="R19" s="3"/>
      <c r="S19" s="3"/>
      <c r="T19" s="3"/>
      <c r="U19" s="3"/>
      <c r="V19" s="5"/>
    </row>
    <row r="20" spans="1:22" s="1" customFormat="1" ht="11.4" customHeight="1" x14ac:dyDescent="0.3">
      <c r="A20" s="171" t="str">
        <f>VLOOKUP("D10",tblTranslation[],LangFieldID,FALSE)</f>
        <v>Mandatory information (catches)</v>
      </c>
      <c r="B20" s="172"/>
      <c r="C20" s="172"/>
      <c r="D20" s="172"/>
      <c r="E20" s="172"/>
      <c r="F20" s="173"/>
      <c r="G20" s="159"/>
    </row>
    <row r="21" spans="1:22" s="1" customFormat="1" ht="15.15" customHeight="1" x14ac:dyDescent="0.3">
      <c r="A21" s="100" t="str">
        <f>VLOOKUP(A$23,tblTranslation[],LangFieldID,FALSE)</f>
        <v>Flag of Vessel (cod)</v>
      </c>
      <c r="B21" s="100" t="str">
        <f>VLOOKUP(B$23,tblTranslation[],LangFieldID,FALSE)</f>
        <v>Fishery Type</v>
      </c>
      <c r="C21" s="100" t="str">
        <f>VLOOKUP(C$23,tblTranslation[],LangFieldID,FALSE)</f>
        <v>Month (cod)</v>
      </c>
      <c r="D21" s="100" t="str">
        <f>VLOOKUP(D$23,tblTranslation[],LangFieldID,FALSE)</f>
        <v>Gear group (cod)</v>
      </c>
      <c r="E21" s="100" t="str">
        <f>VLOOKUP(E$23,tblTranslation[],LangFieldID,FALSE)</f>
        <v>Stock (cod)</v>
      </c>
      <c r="F21" s="99" t="str">
        <f>VLOOKUP(F$23,tblTranslation[],LangFieldID,FALSE)</f>
        <v>Quantities caught (kg)</v>
      </c>
    </row>
    <row r="22" spans="1:22" s="89" customFormat="1" ht="11.1" customHeight="1" x14ac:dyDescent="0.3">
      <c r="A22" s="124" t="str">
        <f>REPT("+",30)</f>
        <v>++++++++++++++++++++++++++++++</v>
      </c>
      <c r="B22" s="124" t="str">
        <f>REPT("+",20)</f>
        <v>++++++++++++++++++++</v>
      </c>
      <c r="C22" s="124" t="str">
        <f>REPT("+",25)</f>
        <v>+++++++++++++++++++++++++</v>
      </c>
      <c r="D22" s="124" t="str">
        <f>REPT("+",20)</f>
        <v>++++++++++++++++++++</v>
      </c>
      <c r="E22" s="124" t="str">
        <f>REPT("+",15)</f>
        <v>+++++++++++++++</v>
      </c>
      <c r="F22" s="124" t="str">
        <f>REPT("+",26)</f>
        <v>++++++++++++++++++++++++++</v>
      </c>
    </row>
    <row r="23" spans="1:22" s="58" customFormat="1" ht="11.1" customHeight="1" x14ac:dyDescent="0.3">
      <c r="A23" s="155" t="s">
        <v>770</v>
      </c>
      <c r="B23" s="156" t="s">
        <v>772</v>
      </c>
      <c r="C23" s="157" t="s">
        <v>943</v>
      </c>
      <c r="D23" s="157" t="s">
        <v>773</v>
      </c>
      <c r="E23" s="155" t="s">
        <v>932</v>
      </c>
      <c r="F23" s="155" t="s">
        <v>775</v>
      </c>
    </row>
    <row r="24" spans="1:22" ht="11.4" customHeight="1" x14ac:dyDescent="0.3">
      <c r="A24" s="150"/>
      <c r="B24" s="151"/>
      <c r="C24" s="162"/>
      <c r="D24" s="152"/>
      <c r="E24" s="153"/>
      <c r="F24" s="154"/>
    </row>
    <row r="25" spans="1:22" ht="11.4" customHeight="1" x14ac:dyDescent="0.3">
      <c r="A25" s="145"/>
      <c r="B25" s="146"/>
      <c r="C25" s="163"/>
      <c r="D25" s="147"/>
      <c r="E25" s="148"/>
      <c r="F25" s="149"/>
    </row>
    <row r="26" spans="1:22" ht="11.4" customHeight="1" x14ac:dyDescent="0.3">
      <c r="A26" s="145"/>
      <c r="B26" s="146"/>
      <c r="C26" s="163"/>
      <c r="D26" s="147"/>
      <c r="E26" s="148"/>
      <c r="F26" s="149"/>
    </row>
    <row r="27" spans="1:22" ht="11.4" customHeight="1" x14ac:dyDescent="0.3">
      <c r="A27" s="145"/>
      <c r="B27" s="146"/>
      <c r="C27" s="163"/>
      <c r="D27" s="147"/>
      <c r="E27" s="148"/>
      <c r="F27" s="149"/>
    </row>
    <row r="28" spans="1:22" ht="11.4" customHeight="1" x14ac:dyDescent="0.3">
      <c r="A28" s="145"/>
      <c r="B28" s="146"/>
      <c r="C28" s="163"/>
      <c r="D28" s="147"/>
      <c r="E28" s="148"/>
      <c r="F28" s="149"/>
    </row>
    <row r="29" spans="1:22" ht="11.4" customHeight="1" x14ac:dyDescent="0.3">
      <c r="A29" s="145"/>
      <c r="B29" s="146"/>
      <c r="C29" s="163"/>
      <c r="D29" s="147"/>
      <c r="E29" s="148"/>
      <c r="F29" s="149"/>
    </row>
    <row r="30" spans="1:22" ht="11.4" customHeight="1" x14ac:dyDescent="0.3">
      <c r="A30" s="145"/>
      <c r="B30" s="146"/>
      <c r="C30" s="163"/>
      <c r="D30" s="147"/>
      <c r="E30" s="148"/>
      <c r="F30" s="149"/>
    </row>
    <row r="31" spans="1:22" ht="11.4" customHeight="1" x14ac:dyDescent="0.3">
      <c r="A31" s="145"/>
      <c r="B31" s="146"/>
      <c r="C31" s="163"/>
      <c r="D31" s="147"/>
      <c r="E31" s="148"/>
      <c r="F31" s="149"/>
    </row>
    <row r="32" spans="1:22" ht="11.4" customHeight="1" x14ac:dyDescent="0.3">
      <c r="A32" s="145"/>
      <c r="B32" s="146"/>
      <c r="C32" s="163"/>
      <c r="D32" s="147"/>
      <c r="E32" s="148"/>
      <c r="F32" s="149"/>
    </row>
    <row r="33" spans="1:6" ht="11.4" customHeight="1" x14ac:dyDescent="0.3">
      <c r="A33" s="145"/>
      <c r="B33" s="146"/>
      <c r="C33" s="163"/>
      <c r="D33" s="147"/>
      <c r="E33" s="148"/>
      <c r="F33" s="149"/>
    </row>
    <row r="34" spans="1:6" ht="11.4" customHeight="1" x14ac:dyDescent="0.3">
      <c r="A34" s="145"/>
      <c r="B34" s="146"/>
      <c r="C34" s="163"/>
      <c r="D34" s="147"/>
      <c r="E34" s="148"/>
      <c r="F34" s="149"/>
    </row>
    <row r="35" spans="1:6" ht="11.4" customHeight="1" x14ac:dyDescent="0.3">
      <c r="A35" s="145"/>
      <c r="B35" s="146"/>
      <c r="C35" s="163"/>
      <c r="D35" s="147"/>
      <c r="E35" s="148"/>
      <c r="F35" s="149"/>
    </row>
    <row r="36" spans="1:6" ht="11.4" customHeight="1" x14ac:dyDescent="0.3">
      <c r="A36" s="145"/>
      <c r="B36" s="146"/>
      <c r="C36" s="163"/>
      <c r="D36" s="147"/>
      <c r="E36" s="148"/>
      <c r="F36" s="149"/>
    </row>
    <row r="37" spans="1:6" ht="11.4" customHeight="1" x14ac:dyDescent="0.3">
      <c r="A37" s="145"/>
      <c r="B37" s="146"/>
      <c r="C37" s="163"/>
      <c r="D37" s="147"/>
      <c r="E37" s="148"/>
      <c r="F37" s="149"/>
    </row>
    <row r="38" spans="1:6" ht="11.4" customHeight="1" x14ac:dyDescent="0.3">
      <c r="A38" s="145"/>
      <c r="B38" s="146"/>
      <c r="C38" s="163"/>
      <c r="D38" s="147"/>
      <c r="E38" s="148"/>
      <c r="F38" s="149"/>
    </row>
    <row r="39" spans="1:6" ht="11.4" customHeight="1" x14ac:dyDescent="0.3">
      <c r="A39" s="145"/>
      <c r="B39" s="146"/>
      <c r="C39" s="163"/>
      <c r="D39" s="147"/>
      <c r="E39" s="148"/>
      <c r="F39" s="149"/>
    </row>
    <row r="40" spans="1:6" ht="11.4" customHeight="1" x14ac:dyDescent="0.3">
      <c r="A40" s="145"/>
      <c r="B40" s="146"/>
      <c r="C40" s="163"/>
      <c r="D40" s="147"/>
      <c r="E40" s="148"/>
      <c r="F40" s="149"/>
    </row>
    <row r="41" spans="1:6" ht="11.4" customHeight="1" x14ac:dyDescent="0.3">
      <c r="A41" s="145"/>
      <c r="B41" s="146"/>
      <c r="C41" s="163"/>
      <c r="D41" s="147"/>
      <c r="E41" s="148"/>
      <c r="F41" s="149"/>
    </row>
    <row r="42" spans="1:6" ht="11.4" customHeight="1" x14ac:dyDescent="0.3">
      <c r="A42" s="145"/>
      <c r="B42" s="146"/>
      <c r="C42" s="163"/>
      <c r="D42" s="147"/>
      <c r="E42" s="148"/>
      <c r="F42" s="149"/>
    </row>
  </sheetData>
  <sheetProtection algorithmName="SHA-512" hashValue="IzHk/8MDBj131fpjonROsAbRdJlJhxVRvpYJBPD4Hi/u4afAP0vPonZ41nJ3IfMDCq1MtjF3AMaPqL+fwKQEjg==" saltValue="SnCMu33U5JmJ6u3Oae6cpQ==" spinCount="100000" sheet="1" scenarios="1" formatCells="0" formatRows="0" insertRows="0" deleteRows="0" autoFilter="0"/>
  <mergeCells count="19">
    <mergeCell ref="A1:A2"/>
    <mergeCell ref="A4:H4"/>
    <mergeCell ref="J4:N4"/>
    <mergeCell ref="B1:M1"/>
    <mergeCell ref="B2:M2"/>
    <mergeCell ref="B6:E6"/>
    <mergeCell ref="J6:K6"/>
    <mergeCell ref="B7:E7"/>
    <mergeCell ref="A19:F19"/>
    <mergeCell ref="A20:F20"/>
    <mergeCell ref="B11:C11"/>
    <mergeCell ref="J11:O17"/>
    <mergeCell ref="O5:O7"/>
    <mergeCell ref="B5:D5"/>
    <mergeCell ref="J5:K5"/>
    <mergeCell ref="J8:L8"/>
    <mergeCell ref="J9:N9"/>
    <mergeCell ref="A10:E10"/>
    <mergeCell ref="J10:K10"/>
  </mergeCells>
  <dataValidations count="9">
    <dataValidation type="list" allowBlank="1" showInputMessage="1" showErrorMessage="1" sqref="O2" xr:uid="{00000000-0002-0000-0000-000000000000}">
      <formula1>"ENG,FRA,ESP"</formula1>
    </dataValidation>
    <dataValidation type="list" allowBlank="1" showInputMessage="1" showErrorMessage="1" sqref="B11:C11" xr:uid="{00000000-0002-0000-0000-000001000000}">
      <formula1>FlagName</formula1>
    </dataValidation>
    <dataValidation type="list" allowBlank="1" showInputMessage="1" showErrorMessage="1" sqref="A24:A42" xr:uid="{FDE66146-1138-4D1A-9185-22DCAB9BA49B}">
      <formula1>FlagCod</formula1>
    </dataValidation>
    <dataValidation type="whole" operator="lessThanOrEqual" allowBlank="1" showErrorMessage="1" errorTitle="Invalid Year" error="Year outside range [&gt;Current]" sqref="B15" xr:uid="{AE4FAB9F-D818-40B3-BBFC-8E1DBADD4D18}">
      <formula1>YEAR(NOW())</formula1>
    </dataValidation>
    <dataValidation type="list" allowBlank="1" showInputMessage="1" showErrorMessage="1" sqref="B24:B42" xr:uid="{DB392F8B-D09D-44EC-B061-4F8B84CFF945}">
      <formula1>FisheryType</formula1>
    </dataValidation>
    <dataValidation type="list" allowBlank="1" showErrorMessage="1" error="Incorrect format, please use degrees and decimals of degree" promptTitle="Longitude" prompt="In degrees and decimals of degree." sqref="D24:D42" xr:uid="{DC1DFC5E-BEF2-46E7-A79E-E8F9E8354B4E}">
      <formula1>GearGrpCod</formula1>
    </dataValidation>
    <dataValidation type="list" operator="greaterThan" allowBlank="1" showInputMessage="1" showErrorMessage="1" error="Please use a Date format" sqref="E24:E42" xr:uid="{9BB0DB69-6550-4F0C-B48C-A47854118876}">
      <formula1>StockCod</formula1>
    </dataValidation>
    <dataValidation type="decimal" operator="greaterThanOrEqual" allowBlank="1" showInputMessage="1" showErrorMessage="1" error="Please enter a number" sqref="F24:F42" xr:uid="{EE1B02E1-EF15-4162-8764-9731E1C814E4}">
      <formula1>0</formula1>
    </dataValidation>
    <dataValidation type="list" allowBlank="1" showInputMessage="1" showErrorMessage="1" sqref="C24:C42" xr:uid="{CF7E80AB-19DF-4B68-8851-0489E58D04F0}">
      <formula1>month</formula1>
    </dataValidation>
  </dataValidations>
  <hyperlinks>
    <hyperlink ref="A11" location="FlagName" display="FlagName" xr:uid="{CBCA8F2D-4834-41A1-836F-25A3B63FEEEA}"/>
    <hyperlink ref="A21" location="FlagCod" display="FlagCod" xr:uid="{1115D48E-BC99-480C-902D-86A70E569B53}"/>
    <hyperlink ref="B21" location="FisheryType" display="FisheryType" xr:uid="{361C91DE-ECBA-477A-A9ED-46B0A74D5AA1}"/>
    <hyperlink ref="C21" location="MoQtrCod" display="MoQtrCod" xr:uid="{18D27E1F-D3EA-45DC-B975-5F9F160E0B27}"/>
    <hyperlink ref="D21" location="GearGrpCod" display="GearGrpCod" xr:uid="{9B0515F7-3C8D-4273-A283-52B50A05BC6F}"/>
    <hyperlink ref="E21" location="StockCod" display="StockCod" xr:uid="{8F7A70B4-FFFC-47A6-95F5-396CBCB3E4FC}"/>
  </hyperlinks>
  <pageMargins left="0.7" right="0.7" top="0.75" bottom="0.75" header="0.3" footer="0.3"/>
  <pageSetup paperSize="9" orientation="landscape" r:id="rId1"/>
  <ignoredErrors>
    <ignoredError sqref="C22" formula="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176"/>
  <sheetViews>
    <sheetView zoomScale="90" zoomScaleNormal="90" workbookViewId="0">
      <selection activeCell="E16" sqref="E16"/>
    </sheetView>
  </sheetViews>
  <sheetFormatPr defaultColWidth="8.88671875" defaultRowHeight="12.3" customHeight="1" x14ac:dyDescent="0.25"/>
  <cols>
    <col min="1" max="1" width="22.109375" style="46" bestFit="1" customWidth="1"/>
    <col min="2" max="2" width="7.109375" style="46" bestFit="1" customWidth="1"/>
    <col min="3" max="3" width="5.88671875" style="46" bestFit="1" customWidth="1"/>
    <col min="4" max="4" width="8.44140625" style="46" bestFit="1" customWidth="1"/>
    <col min="5" max="5" width="3.44140625" style="46" customWidth="1"/>
    <col min="6" max="6" width="18.44140625" style="46" bestFit="1" customWidth="1"/>
    <col min="7" max="7" width="28" style="46" bestFit="1" customWidth="1"/>
    <col min="8" max="8" width="15.88671875" style="46" bestFit="1" customWidth="1"/>
    <col min="9" max="9" width="34.44140625" style="46" bestFit="1" customWidth="1"/>
    <col min="10" max="10" width="10.44140625" style="46" bestFit="1" customWidth="1"/>
    <col min="11" max="11" width="15.109375" style="46" bestFit="1" customWidth="1"/>
    <col min="12" max="12" width="9.109375" style="46" bestFit="1" customWidth="1"/>
    <col min="13" max="13" width="15.44140625" style="46" bestFit="1" customWidth="1"/>
    <col min="14" max="16384" width="8.88671875" style="46"/>
  </cols>
  <sheetData>
    <row r="1" spans="1:12" ht="12.3" customHeight="1" x14ac:dyDescent="0.25">
      <c r="A1" s="191" t="s">
        <v>460</v>
      </c>
      <c r="B1" s="191"/>
      <c r="C1" s="191"/>
      <c r="D1" s="191"/>
      <c r="F1" s="192" t="s">
        <v>548</v>
      </c>
      <c r="G1" s="192"/>
      <c r="H1" s="6"/>
      <c r="I1" s="6"/>
    </row>
    <row r="2" spans="1:12" ht="12.3" customHeight="1" x14ac:dyDescent="0.25">
      <c r="A2" s="72" t="s">
        <v>29</v>
      </c>
      <c r="B2" s="73" t="s">
        <v>461</v>
      </c>
      <c r="C2" s="73" t="s">
        <v>31</v>
      </c>
      <c r="D2" s="74" t="s">
        <v>30</v>
      </c>
      <c r="F2" s="72" t="s">
        <v>31</v>
      </c>
      <c r="G2" s="74" t="s">
        <v>32</v>
      </c>
    </row>
    <row r="3" spans="1:12" ht="12.3" customHeight="1" x14ac:dyDescent="0.25">
      <c r="A3" s="75" t="s">
        <v>34</v>
      </c>
      <c r="B3" s="46" t="s">
        <v>33</v>
      </c>
      <c r="C3" s="76" t="s">
        <v>36</v>
      </c>
      <c r="D3" s="77" t="s">
        <v>35</v>
      </c>
      <c r="F3" s="75" t="s">
        <v>36</v>
      </c>
      <c r="G3" s="77" t="s">
        <v>37</v>
      </c>
    </row>
    <row r="4" spans="1:12" ht="12.3" customHeight="1" x14ac:dyDescent="0.25">
      <c r="A4" s="75" t="s">
        <v>39</v>
      </c>
      <c r="B4" s="46" t="s">
        <v>38</v>
      </c>
      <c r="C4" s="76" t="s">
        <v>36</v>
      </c>
      <c r="D4" s="77" t="s">
        <v>40</v>
      </c>
      <c r="F4" s="75" t="s">
        <v>41</v>
      </c>
      <c r="G4" s="77" t="s">
        <v>42</v>
      </c>
    </row>
    <row r="5" spans="1:12" ht="12.3" customHeight="1" x14ac:dyDescent="0.25">
      <c r="A5" s="75" t="s">
        <v>44</v>
      </c>
      <c r="B5" s="46" t="s">
        <v>43</v>
      </c>
      <c r="C5" s="76" t="s">
        <v>36</v>
      </c>
      <c r="D5" s="77" t="s">
        <v>45</v>
      </c>
      <c r="F5" s="81" t="s">
        <v>46</v>
      </c>
      <c r="G5" s="48" t="s">
        <v>47</v>
      </c>
    </row>
    <row r="6" spans="1:12" ht="12.3" customHeight="1" x14ac:dyDescent="0.25">
      <c r="A6" s="75" t="s">
        <v>49</v>
      </c>
      <c r="B6" s="46" t="s">
        <v>48</v>
      </c>
      <c r="C6" s="76" t="s">
        <v>36</v>
      </c>
      <c r="D6" s="77" t="s">
        <v>50</v>
      </c>
    </row>
    <row r="7" spans="1:12" ht="12.3" customHeight="1" x14ac:dyDescent="0.25">
      <c r="A7" s="75" t="s">
        <v>3</v>
      </c>
      <c r="B7" s="46" t="s">
        <v>51</v>
      </c>
      <c r="C7" s="76" t="s">
        <v>36</v>
      </c>
      <c r="D7" s="77" t="s">
        <v>52</v>
      </c>
      <c r="F7" s="193" t="s">
        <v>791</v>
      </c>
      <c r="G7" s="193"/>
      <c r="H7" s="193"/>
      <c r="I7" s="193"/>
      <c r="J7" s="193"/>
      <c r="K7" s="193"/>
      <c r="L7" s="193"/>
    </row>
    <row r="8" spans="1:12" ht="12.3" customHeight="1" x14ac:dyDescent="0.25">
      <c r="A8" s="75" t="s">
        <v>54</v>
      </c>
      <c r="B8" s="46" t="s">
        <v>53</v>
      </c>
      <c r="C8" s="76" t="s">
        <v>36</v>
      </c>
      <c r="D8" s="77" t="s">
        <v>55</v>
      </c>
      <c r="F8" s="101" t="s">
        <v>783</v>
      </c>
      <c r="G8" s="102" t="s">
        <v>784</v>
      </c>
      <c r="H8" s="102" t="s">
        <v>785</v>
      </c>
      <c r="I8" s="102" t="s">
        <v>786</v>
      </c>
      <c r="J8" s="102" t="s">
        <v>787</v>
      </c>
      <c r="K8" s="102" t="s">
        <v>788</v>
      </c>
      <c r="L8" s="103" t="s">
        <v>789</v>
      </c>
    </row>
    <row r="9" spans="1:12" ht="12.3" customHeight="1" x14ac:dyDescent="0.25">
      <c r="A9" s="75" t="s">
        <v>57</v>
      </c>
      <c r="B9" s="46" t="s">
        <v>56</v>
      </c>
      <c r="C9" s="76" t="s">
        <v>36</v>
      </c>
      <c r="D9" s="77" t="s">
        <v>58</v>
      </c>
      <c r="F9" s="107" t="s">
        <v>922</v>
      </c>
      <c r="G9" s="82" t="s">
        <v>944</v>
      </c>
      <c r="H9" s="82" t="s">
        <v>945</v>
      </c>
      <c r="I9" s="82" t="s">
        <v>946</v>
      </c>
      <c r="J9" s="82" t="s">
        <v>947</v>
      </c>
      <c r="K9" s="82" t="s">
        <v>948</v>
      </c>
      <c r="L9" s="106" t="s">
        <v>790</v>
      </c>
    </row>
    <row r="10" spans="1:12" ht="12.3" customHeight="1" x14ac:dyDescent="0.25">
      <c r="A10" s="75" t="s">
        <v>60</v>
      </c>
      <c r="B10" s="46" t="s">
        <v>59</v>
      </c>
      <c r="C10" s="76" t="s">
        <v>36</v>
      </c>
      <c r="D10" s="77" t="s">
        <v>61</v>
      </c>
    </row>
    <row r="11" spans="1:12" ht="12.3" customHeight="1" x14ac:dyDescent="0.25">
      <c r="A11" s="75" t="s">
        <v>63</v>
      </c>
      <c r="B11" s="46" t="s">
        <v>62</v>
      </c>
      <c r="C11" s="76" t="s">
        <v>36</v>
      </c>
      <c r="D11" s="77" t="s">
        <v>64</v>
      </c>
      <c r="F11" s="192" t="s">
        <v>846</v>
      </c>
      <c r="G11" s="192"/>
      <c r="H11" s="192"/>
      <c r="I11" s="192"/>
    </row>
    <row r="12" spans="1:12" ht="12.3" customHeight="1" x14ac:dyDescent="0.25">
      <c r="A12" s="75" t="s">
        <v>235</v>
      </c>
      <c r="B12" s="46" t="s">
        <v>234</v>
      </c>
      <c r="C12" s="76" t="s">
        <v>36</v>
      </c>
      <c r="D12" s="77" t="s">
        <v>236</v>
      </c>
      <c r="F12" s="72" t="s">
        <v>772</v>
      </c>
      <c r="G12" s="73" t="s">
        <v>847</v>
      </c>
      <c r="H12" s="73" t="s">
        <v>848</v>
      </c>
      <c r="I12" s="74" t="s">
        <v>849</v>
      </c>
    </row>
    <row r="13" spans="1:12" ht="12.3" customHeight="1" x14ac:dyDescent="0.25">
      <c r="A13" s="75" t="s">
        <v>4</v>
      </c>
      <c r="B13" s="46" t="s">
        <v>324</v>
      </c>
      <c r="C13" s="76" t="s">
        <v>36</v>
      </c>
      <c r="D13" s="77" t="s">
        <v>325</v>
      </c>
      <c r="F13" s="75" t="s">
        <v>755</v>
      </c>
      <c r="G13" s="46" t="s">
        <v>755</v>
      </c>
      <c r="H13" s="46" t="s">
        <v>756</v>
      </c>
      <c r="I13" s="77" t="s">
        <v>757</v>
      </c>
    </row>
    <row r="14" spans="1:12" ht="12.3" customHeight="1" x14ac:dyDescent="0.25">
      <c r="A14" s="75" t="s">
        <v>232</v>
      </c>
      <c r="B14" s="46" t="s">
        <v>231</v>
      </c>
      <c r="C14" s="76" t="s">
        <v>36</v>
      </c>
      <c r="D14" s="77" t="s">
        <v>233</v>
      </c>
      <c r="F14" s="75" t="s">
        <v>844</v>
      </c>
      <c r="G14" s="46" t="s">
        <v>758</v>
      </c>
      <c r="H14" s="46" t="s">
        <v>759</v>
      </c>
      <c r="I14" s="77" t="s">
        <v>760</v>
      </c>
      <c r="L14" s="108"/>
    </row>
    <row r="15" spans="1:12" ht="12.3" customHeight="1" x14ac:dyDescent="0.25">
      <c r="A15" s="75" t="s">
        <v>338</v>
      </c>
      <c r="B15" s="46" t="s">
        <v>65</v>
      </c>
      <c r="C15" s="76" t="s">
        <v>36</v>
      </c>
      <c r="D15" s="77" t="s">
        <v>66</v>
      </c>
      <c r="F15" s="81" t="s">
        <v>845</v>
      </c>
      <c r="G15" s="47" t="s">
        <v>761</v>
      </c>
      <c r="H15" s="47" t="s">
        <v>762</v>
      </c>
      <c r="I15" s="48" t="s">
        <v>763</v>
      </c>
      <c r="L15" s="108"/>
    </row>
    <row r="16" spans="1:12" ht="12.3" customHeight="1" x14ac:dyDescent="0.3">
      <c r="A16" s="75" t="s">
        <v>956</v>
      </c>
      <c r="B16" s="46" t="s">
        <v>957</v>
      </c>
      <c r="C16" s="76" t="s">
        <v>36</v>
      </c>
      <c r="D16" s="77" t="s">
        <v>957</v>
      </c>
      <c r="L16"/>
    </row>
    <row r="17" spans="1:13" ht="12.3" customHeight="1" x14ac:dyDescent="0.3">
      <c r="A17" s="75" t="s">
        <v>462</v>
      </c>
      <c r="B17" s="46" t="s">
        <v>463</v>
      </c>
      <c r="C17" s="76" t="s">
        <v>36</v>
      </c>
      <c r="D17" s="77" t="s">
        <v>446</v>
      </c>
      <c r="F17" s="192" t="s">
        <v>886</v>
      </c>
      <c r="G17" s="192"/>
      <c r="H17" s="192"/>
      <c r="I17" s="192"/>
      <c r="L17"/>
    </row>
    <row r="18" spans="1:13" ht="12.3" customHeight="1" x14ac:dyDescent="0.3">
      <c r="A18" s="75" t="s">
        <v>464</v>
      </c>
      <c r="B18" s="46" t="s">
        <v>465</v>
      </c>
      <c r="C18" s="76" t="s">
        <v>36</v>
      </c>
      <c r="D18" s="77" t="s">
        <v>71</v>
      </c>
      <c r="F18" s="72" t="s">
        <v>887</v>
      </c>
      <c r="G18" s="73" t="s">
        <v>888</v>
      </c>
      <c r="H18" s="73" t="s">
        <v>889</v>
      </c>
      <c r="I18" s="74" t="s">
        <v>890</v>
      </c>
      <c r="L18"/>
    </row>
    <row r="19" spans="1:13" ht="12.3" customHeight="1" x14ac:dyDescent="0.3">
      <c r="A19" s="75" t="s">
        <v>466</v>
      </c>
      <c r="B19" s="46" t="s">
        <v>467</v>
      </c>
      <c r="C19" s="76" t="s">
        <v>36</v>
      </c>
      <c r="D19" s="77" t="s">
        <v>72</v>
      </c>
      <c r="F19" s="117">
        <v>1</v>
      </c>
      <c r="G19" s="46" t="s">
        <v>850</v>
      </c>
      <c r="H19" s="46" t="s">
        <v>851</v>
      </c>
      <c r="I19" s="77" t="s">
        <v>852</v>
      </c>
      <c r="L19"/>
    </row>
    <row r="20" spans="1:13" ht="12.3" customHeight="1" x14ac:dyDescent="0.3">
      <c r="A20" s="75" t="s">
        <v>468</v>
      </c>
      <c r="B20" s="46" t="s">
        <v>469</v>
      </c>
      <c r="C20" s="76" t="s">
        <v>36</v>
      </c>
      <c r="D20" s="77" t="s">
        <v>67</v>
      </c>
      <c r="F20" s="117">
        <v>2</v>
      </c>
      <c r="G20" s="46" t="s">
        <v>853</v>
      </c>
      <c r="H20" s="46" t="s">
        <v>854</v>
      </c>
      <c r="I20" s="77" t="s">
        <v>855</v>
      </c>
      <c r="L20"/>
    </row>
    <row r="21" spans="1:13" ht="12.3" customHeight="1" x14ac:dyDescent="0.3">
      <c r="A21" s="75" t="s">
        <v>470</v>
      </c>
      <c r="B21" s="46" t="s">
        <v>471</v>
      </c>
      <c r="C21" s="76" t="s">
        <v>36</v>
      </c>
      <c r="D21" s="77" t="s">
        <v>73</v>
      </c>
      <c r="F21" s="117">
        <v>3</v>
      </c>
      <c r="G21" s="46" t="s">
        <v>856</v>
      </c>
      <c r="H21" s="46" t="s">
        <v>857</v>
      </c>
      <c r="I21" s="77" t="s">
        <v>858</v>
      </c>
      <c r="L21"/>
    </row>
    <row r="22" spans="1:13" ht="12.3" customHeight="1" x14ac:dyDescent="0.3">
      <c r="A22" s="75" t="s">
        <v>472</v>
      </c>
      <c r="B22" s="46" t="s">
        <v>473</v>
      </c>
      <c r="C22" s="76" t="s">
        <v>36</v>
      </c>
      <c r="D22" s="77" t="s">
        <v>447</v>
      </c>
      <c r="F22" s="117">
        <v>4</v>
      </c>
      <c r="G22" s="46" t="s">
        <v>859</v>
      </c>
      <c r="H22" s="46" t="s">
        <v>860</v>
      </c>
      <c r="I22" s="77" t="s">
        <v>861</v>
      </c>
      <c r="L22"/>
    </row>
    <row r="23" spans="1:13" ht="12.3" customHeight="1" x14ac:dyDescent="0.3">
      <c r="A23" s="75" t="s">
        <v>474</v>
      </c>
      <c r="B23" s="46" t="s">
        <v>475</v>
      </c>
      <c r="C23" s="76" t="s">
        <v>36</v>
      </c>
      <c r="D23" s="77" t="s">
        <v>74</v>
      </c>
      <c r="F23" s="117">
        <v>5</v>
      </c>
      <c r="G23" s="46" t="s">
        <v>862</v>
      </c>
      <c r="H23" s="46" t="s">
        <v>863</v>
      </c>
      <c r="I23" s="77" t="s">
        <v>864</v>
      </c>
      <c r="L23"/>
    </row>
    <row r="24" spans="1:13" ht="12.3" customHeight="1" x14ac:dyDescent="0.3">
      <c r="A24" s="75" t="s">
        <v>476</v>
      </c>
      <c r="B24" s="46" t="s">
        <v>477</v>
      </c>
      <c r="C24" s="76" t="s">
        <v>36</v>
      </c>
      <c r="D24" s="77" t="s">
        <v>75</v>
      </c>
      <c r="F24" s="117">
        <v>6</v>
      </c>
      <c r="G24" s="46" t="s">
        <v>865</v>
      </c>
      <c r="H24" s="46" t="s">
        <v>866</v>
      </c>
      <c r="I24" s="77" t="s">
        <v>867</v>
      </c>
      <c r="L24"/>
    </row>
    <row r="25" spans="1:13" ht="12.3" customHeight="1" x14ac:dyDescent="0.3">
      <c r="A25" s="75" t="s">
        <v>478</v>
      </c>
      <c r="B25" s="46" t="s">
        <v>479</v>
      </c>
      <c r="C25" s="76" t="s">
        <v>36</v>
      </c>
      <c r="D25" s="77" t="s">
        <v>76</v>
      </c>
      <c r="F25" s="117">
        <v>7</v>
      </c>
      <c r="G25" s="46" t="s">
        <v>868</v>
      </c>
      <c r="H25" s="46" t="s">
        <v>869</v>
      </c>
      <c r="I25" s="77" t="s">
        <v>870</v>
      </c>
      <c r="L25"/>
    </row>
    <row r="26" spans="1:13" ht="12.3" customHeight="1" x14ac:dyDescent="0.3">
      <c r="A26" s="75" t="s">
        <v>480</v>
      </c>
      <c r="B26" s="46" t="s">
        <v>481</v>
      </c>
      <c r="C26" s="76" t="s">
        <v>36</v>
      </c>
      <c r="D26" s="77" t="s">
        <v>448</v>
      </c>
      <c r="F26" s="117">
        <v>8</v>
      </c>
      <c r="G26" s="46" t="s">
        <v>871</v>
      </c>
      <c r="H26" s="46" t="s">
        <v>872</v>
      </c>
      <c r="I26" s="77" t="s">
        <v>873</v>
      </c>
      <c r="L26"/>
    </row>
    <row r="27" spans="1:13" ht="12.3" customHeight="1" x14ac:dyDescent="0.3">
      <c r="A27" s="75" t="s">
        <v>482</v>
      </c>
      <c r="B27" s="46" t="s">
        <v>483</v>
      </c>
      <c r="C27" s="76" t="s">
        <v>36</v>
      </c>
      <c r="D27" s="77" t="s">
        <v>77</v>
      </c>
      <c r="F27" s="117">
        <v>9</v>
      </c>
      <c r="G27" s="46" t="s">
        <v>874</v>
      </c>
      <c r="H27" s="46" t="s">
        <v>875</v>
      </c>
      <c r="I27" s="77" t="s">
        <v>876</v>
      </c>
      <c r="L27"/>
    </row>
    <row r="28" spans="1:13" ht="12.3" customHeight="1" x14ac:dyDescent="0.3">
      <c r="A28" s="75" t="s">
        <v>484</v>
      </c>
      <c r="B28" s="46" t="s">
        <v>485</v>
      </c>
      <c r="C28" s="76" t="s">
        <v>36</v>
      </c>
      <c r="D28" s="77" t="s">
        <v>78</v>
      </c>
      <c r="F28" s="117">
        <v>10</v>
      </c>
      <c r="G28" s="46" t="s">
        <v>877</v>
      </c>
      <c r="H28" s="46" t="s">
        <v>878</v>
      </c>
      <c r="I28" s="77" t="s">
        <v>879</v>
      </c>
      <c r="L28"/>
    </row>
    <row r="29" spans="1:13" ht="12.3" customHeight="1" x14ac:dyDescent="0.3">
      <c r="A29" s="75" t="s">
        <v>486</v>
      </c>
      <c r="B29" s="46" t="s">
        <v>487</v>
      </c>
      <c r="C29" s="76" t="s">
        <v>36</v>
      </c>
      <c r="D29" s="77" t="s">
        <v>79</v>
      </c>
      <c r="F29" s="117">
        <v>11</v>
      </c>
      <c r="G29" s="46" t="s">
        <v>880</v>
      </c>
      <c r="H29" s="46" t="s">
        <v>881</v>
      </c>
      <c r="I29" s="77" t="s">
        <v>882</v>
      </c>
      <c r="L29"/>
      <c r="M29" s="108"/>
    </row>
    <row r="30" spans="1:13" ht="12.3" customHeight="1" x14ac:dyDescent="0.25">
      <c r="A30" s="75" t="s">
        <v>488</v>
      </c>
      <c r="B30" s="46" t="s">
        <v>489</v>
      </c>
      <c r="C30" s="76" t="s">
        <v>36</v>
      </c>
      <c r="D30" s="77" t="s">
        <v>80</v>
      </c>
      <c r="F30" s="118">
        <v>12</v>
      </c>
      <c r="G30" s="47" t="s">
        <v>883</v>
      </c>
      <c r="H30" s="47" t="s">
        <v>884</v>
      </c>
      <c r="I30" s="48" t="s">
        <v>885</v>
      </c>
      <c r="L30" s="108"/>
      <c r="M30" s="108"/>
    </row>
    <row r="31" spans="1:13" ht="12.3" customHeight="1" x14ac:dyDescent="0.3">
      <c r="A31" s="75" t="s">
        <v>490</v>
      </c>
      <c r="B31" s="46" t="s">
        <v>491</v>
      </c>
      <c r="C31" s="76" t="s">
        <v>36</v>
      </c>
      <c r="D31" s="77" t="s">
        <v>81</v>
      </c>
      <c r="L31" s="108"/>
      <c r="M31"/>
    </row>
    <row r="32" spans="1:13" ht="12.3" customHeight="1" x14ac:dyDescent="0.3">
      <c r="A32" s="75" t="s">
        <v>492</v>
      </c>
      <c r="B32" s="46" t="s">
        <v>493</v>
      </c>
      <c r="C32" s="76" t="s">
        <v>36</v>
      </c>
      <c r="D32" s="77" t="s">
        <v>82</v>
      </c>
      <c r="F32" s="194" t="s">
        <v>792</v>
      </c>
      <c r="G32" s="194"/>
      <c r="H32" s="195" t="s">
        <v>793</v>
      </c>
      <c r="I32" s="196"/>
      <c r="L32" s="108"/>
      <c r="M32"/>
    </row>
    <row r="33" spans="1:13" ht="12.3" customHeight="1" x14ac:dyDescent="0.3">
      <c r="A33" s="75" t="s">
        <v>494</v>
      </c>
      <c r="B33" s="46" t="s">
        <v>495</v>
      </c>
      <c r="C33" s="76" t="s">
        <v>36</v>
      </c>
      <c r="D33" s="77" t="s">
        <v>83</v>
      </c>
      <c r="F33" s="109" t="s">
        <v>794</v>
      </c>
      <c r="G33" s="110" t="s">
        <v>795</v>
      </c>
      <c r="H33" s="111" t="s">
        <v>796</v>
      </c>
      <c r="I33" s="112" t="s">
        <v>797</v>
      </c>
      <c r="L33" s="108"/>
      <c r="M33"/>
    </row>
    <row r="34" spans="1:13" ht="12.3" customHeight="1" x14ac:dyDescent="0.3">
      <c r="A34" s="75" t="s">
        <v>496</v>
      </c>
      <c r="B34" s="46" t="s">
        <v>497</v>
      </c>
      <c r="C34" s="76" t="s">
        <v>36</v>
      </c>
      <c r="D34" s="77" t="s">
        <v>84</v>
      </c>
      <c r="F34" s="104" t="s">
        <v>50</v>
      </c>
      <c r="G34" s="105" t="s">
        <v>818</v>
      </c>
      <c r="H34" s="113" t="s">
        <v>819</v>
      </c>
      <c r="I34" s="114" t="s">
        <v>820</v>
      </c>
      <c r="L34" s="108"/>
      <c r="M34"/>
    </row>
    <row r="35" spans="1:13" ht="12.3" customHeight="1" x14ac:dyDescent="0.3">
      <c r="A35" s="75" t="s">
        <v>498</v>
      </c>
      <c r="B35" s="46" t="s">
        <v>499</v>
      </c>
      <c r="C35" s="76" t="s">
        <v>36</v>
      </c>
      <c r="D35" s="77" t="s">
        <v>449</v>
      </c>
      <c r="F35" s="104" t="s">
        <v>106</v>
      </c>
      <c r="G35" s="70" t="s">
        <v>805</v>
      </c>
      <c r="H35" s="113" t="s">
        <v>806</v>
      </c>
      <c r="I35" s="114" t="s">
        <v>807</v>
      </c>
      <c r="L35" s="108"/>
      <c r="M35"/>
    </row>
    <row r="36" spans="1:13" ht="12.3" customHeight="1" x14ac:dyDescent="0.3">
      <c r="A36" s="75" t="s">
        <v>500</v>
      </c>
      <c r="B36" s="46" t="s">
        <v>501</v>
      </c>
      <c r="C36" s="76" t="s">
        <v>36</v>
      </c>
      <c r="D36" s="77" t="s">
        <v>85</v>
      </c>
      <c r="F36" s="104" t="s">
        <v>106</v>
      </c>
      <c r="G36" s="70" t="s">
        <v>805</v>
      </c>
      <c r="H36" s="113" t="s">
        <v>808</v>
      </c>
      <c r="I36" s="114" t="s">
        <v>809</v>
      </c>
      <c r="L36" s="108"/>
      <c r="M36"/>
    </row>
    <row r="37" spans="1:13" ht="12.3" customHeight="1" x14ac:dyDescent="0.3">
      <c r="A37" s="75" t="s">
        <v>502</v>
      </c>
      <c r="B37" s="46" t="s">
        <v>503</v>
      </c>
      <c r="C37" s="76" t="s">
        <v>36</v>
      </c>
      <c r="D37" s="77" t="s">
        <v>86</v>
      </c>
      <c r="F37" s="104" t="s">
        <v>814</v>
      </c>
      <c r="G37" s="70" t="s">
        <v>815</v>
      </c>
      <c r="H37" s="113" t="s">
        <v>816</v>
      </c>
      <c r="I37" s="114" t="s">
        <v>817</v>
      </c>
      <c r="L37" s="108"/>
      <c r="M37"/>
    </row>
    <row r="38" spans="1:13" ht="12.3" customHeight="1" x14ac:dyDescent="0.3">
      <c r="A38" s="75" t="s">
        <v>504</v>
      </c>
      <c r="B38" s="46" t="s">
        <v>505</v>
      </c>
      <c r="C38" s="76" t="s">
        <v>36</v>
      </c>
      <c r="D38" s="77" t="s">
        <v>87</v>
      </c>
      <c r="F38" s="104" t="s">
        <v>830</v>
      </c>
      <c r="G38" s="70" t="s">
        <v>831</v>
      </c>
      <c r="H38" s="113" t="s">
        <v>832</v>
      </c>
      <c r="I38" s="114" t="s">
        <v>833</v>
      </c>
      <c r="L38" s="108"/>
      <c r="M38"/>
    </row>
    <row r="39" spans="1:13" ht="12.3" customHeight="1" x14ac:dyDescent="0.3">
      <c r="A39" s="75" t="s">
        <v>506</v>
      </c>
      <c r="B39" s="46" t="s">
        <v>507</v>
      </c>
      <c r="C39" s="76" t="s">
        <v>36</v>
      </c>
      <c r="D39" s="77" t="s">
        <v>88</v>
      </c>
      <c r="F39" s="104" t="s">
        <v>891</v>
      </c>
      <c r="G39" s="70" t="s">
        <v>892</v>
      </c>
      <c r="H39" s="113" t="s">
        <v>891</v>
      </c>
      <c r="I39" s="114" t="s">
        <v>892</v>
      </c>
      <c r="L39" s="108"/>
      <c r="M39"/>
    </row>
    <row r="40" spans="1:13" ht="12.3" customHeight="1" x14ac:dyDescent="0.3">
      <c r="A40" s="75" t="s">
        <v>508</v>
      </c>
      <c r="B40" s="46" t="s">
        <v>509</v>
      </c>
      <c r="C40" s="76" t="s">
        <v>36</v>
      </c>
      <c r="D40" s="77" t="s">
        <v>297</v>
      </c>
      <c r="F40" s="104" t="s">
        <v>821</v>
      </c>
      <c r="G40" s="70" t="s">
        <v>822</v>
      </c>
      <c r="H40" s="113" t="s">
        <v>823</v>
      </c>
      <c r="I40" s="114" t="s">
        <v>824</v>
      </c>
      <c r="L40" s="108"/>
      <c r="M40"/>
    </row>
    <row r="41" spans="1:13" ht="12.3" customHeight="1" x14ac:dyDescent="0.3">
      <c r="A41" s="75" t="s">
        <v>510</v>
      </c>
      <c r="B41" s="46" t="s">
        <v>511</v>
      </c>
      <c r="C41" s="76" t="s">
        <v>36</v>
      </c>
      <c r="D41" s="77" t="s">
        <v>450</v>
      </c>
      <c r="F41" s="104" t="s">
        <v>821</v>
      </c>
      <c r="G41" s="70" t="s">
        <v>822</v>
      </c>
      <c r="H41" s="113" t="s">
        <v>825</v>
      </c>
      <c r="I41" s="114" t="s">
        <v>826</v>
      </c>
      <c r="L41" s="108"/>
      <c r="M41"/>
    </row>
    <row r="42" spans="1:13" ht="12.3" customHeight="1" x14ac:dyDescent="0.3">
      <c r="A42" s="75" t="s">
        <v>512</v>
      </c>
      <c r="B42" s="46" t="s">
        <v>513</v>
      </c>
      <c r="C42" s="76" t="s">
        <v>36</v>
      </c>
      <c r="D42" s="77" t="s">
        <v>89</v>
      </c>
      <c r="F42" s="104" t="s">
        <v>838</v>
      </c>
      <c r="G42" s="105" t="s">
        <v>839</v>
      </c>
      <c r="H42" s="113" t="s">
        <v>840</v>
      </c>
      <c r="I42" s="114" t="s">
        <v>841</v>
      </c>
      <c r="L42" s="108"/>
      <c r="M42"/>
    </row>
    <row r="43" spans="1:13" ht="12.3" customHeight="1" x14ac:dyDescent="0.3">
      <c r="A43" s="75" t="s">
        <v>514</v>
      </c>
      <c r="B43" s="46" t="s">
        <v>515</v>
      </c>
      <c r="C43" s="76" t="s">
        <v>36</v>
      </c>
      <c r="D43" s="77" t="s">
        <v>90</v>
      </c>
      <c r="F43" s="104" t="s">
        <v>334</v>
      </c>
      <c r="G43" s="70" t="s">
        <v>798</v>
      </c>
      <c r="H43" s="113" t="s">
        <v>334</v>
      </c>
      <c r="I43" s="114" t="s">
        <v>799</v>
      </c>
      <c r="L43" s="108"/>
      <c r="M43"/>
    </row>
    <row r="44" spans="1:13" ht="12.3" customHeight="1" x14ac:dyDescent="0.3">
      <c r="A44" s="75" t="s">
        <v>69</v>
      </c>
      <c r="B44" s="46" t="s">
        <v>68</v>
      </c>
      <c r="C44" s="76" t="s">
        <v>36</v>
      </c>
      <c r="D44" s="77" t="s">
        <v>70</v>
      </c>
      <c r="F44" s="104" t="s">
        <v>834</v>
      </c>
      <c r="G44" s="70" t="s">
        <v>835</v>
      </c>
      <c r="H44" s="113" t="s">
        <v>836</v>
      </c>
      <c r="I44" s="114" t="s">
        <v>837</v>
      </c>
      <c r="L44" s="108"/>
      <c r="M44"/>
    </row>
    <row r="45" spans="1:13" ht="12.3" customHeight="1" x14ac:dyDescent="0.25">
      <c r="A45" s="75" t="s">
        <v>247</v>
      </c>
      <c r="B45" s="46" t="s">
        <v>246</v>
      </c>
      <c r="C45" s="76" t="s">
        <v>36</v>
      </c>
      <c r="D45" s="77" t="s">
        <v>248</v>
      </c>
      <c r="F45" s="75" t="s">
        <v>893</v>
      </c>
      <c r="G45" s="77" t="s">
        <v>895</v>
      </c>
      <c r="H45" s="75" t="s">
        <v>893</v>
      </c>
      <c r="I45" s="77" t="s">
        <v>895</v>
      </c>
      <c r="L45" s="108"/>
      <c r="M45" s="108"/>
    </row>
    <row r="46" spans="1:13" ht="12.3" customHeight="1" x14ac:dyDescent="0.25">
      <c r="A46" s="75" t="s">
        <v>516</v>
      </c>
      <c r="B46" s="46" t="s">
        <v>517</v>
      </c>
      <c r="C46" s="76" t="s">
        <v>36</v>
      </c>
      <c r="D46" s="77" t="s">
        <v>91</v>
      </c>
      <c r="F46" s="104" t="s">
        <v>810</v>
      </c>
      <c r="G46" s="70" t="s">
        <v>811</v>
      </c>
      <c r="H46" s="113" t="s">
        <v>812</v>
      </c>
      <c r="I46" s="114" t="s">
        <v>813</v>
      </c>
      <c r="L46" s="108"/>
      <c r="M46" s="108"/>
    </row>
    <row r="47" spans="1:13" ht="12.3" customHeight="1" x14ac:dyDescent="0.25">
      <c r="A47" s="75" t="s">
        <v>518</v>
      </c>
      <c r="B47" s="46" t="s">
        <v>519</v>
      </c>
      <c r="C47" s="76" t="s">
        <v>36</v>
      </c>
      <c r="D47" s="77" t="s">
        <v>92</v>
      </c>
      <c r="F47" s="104" t="s">
        <v>165</v>
      </c>
      <c r="G47" s="70" t="s">
        <v>827</v>
      </c>
      <c r="H47" s="113" t="s">
        <v>828</v>
      </c>
      <c r="I47" s="114" t="s">
        <v>829</v>
      </c>
      <c r="L47" s="108"/>
      <c r="M47" s="108"/>
    </row>
    <row r="48" spans="1:13" ht="12.3" customHeight="1" x14ac:dyDescent="0.25">
      <c r="A48" s="75" t="s">
        <v>94</v>
      </c>
      <c r="B48" s="46" t="s">
        <v>93</v>
      </c>
      <c r="C48" s="76" t="s">
        <v>36</v>
      </c>
      <c r="D48" s="77" t="s">
        <v>95</v>
      </c>
      <c r="F48" s="104" t="s">
        <v>182</v>
      </c>
      <c r="G48" s="70" t="s">
        <v>800</v>
      </c>
      <c r="H48" s="113" t="s">
        <v>801</v>
      </c>
      <c r="I48" s="114" t="s">
        <v>802</v>
      </c>
      <c r="L48" s="108"/>
      <c r="M48" s="108"/>
    </row>
    <row r="49" spans="1:13" ht="12.3" customHeight="1" x14ac:dyDescent="0.25">
      <c r="A49" s="75" t="s">
        <v>253</v>
      </c>
      <c r="B49" s="46" t="s">
        <v>252</v>
      </c>
      <c r="C49" s="76" t="s">
        <v>36</v>
      </c>
      <c r="D49" s="77" t="s">
        <v>254</v>
      </c>
      <c r="F49" s="104" t="s">
        <v>182</v>
      </c>
      <c r="G49" s="105" t="s">
        <v>800</v>
      </c>
      <c r="H49" s="113" t="s">
        <v>803</v>
      </c>
      <c r="I49" s="114" t="s">
        <v>804</v>
      </c>
      <c r="L49" s="108"/>
      <c r="M49" s="108"/>
    </row>
    <row r="50" spans="1:13" ht="12.3" customHeight="1" x14ac:dyDescent="0.25">
      <c r="A50" s="75" t="s">
        <v>97</v>
      </c>
      <c r="B50" s="46" t="s">
        <v>96</v>
      </c>
      <c r="C50" s="76" t="s">
        <v>36</v>
      </c>
      <c r="D50" s="77" t="s">
        <v>98</v>
      </c>
      <c r="F50" s="75" t="s">
        <v>894</v>
      </c>
      <c r="G50" s="77" t="s">
        <v>896</v>
      </c>
      <c r="H50" s="75" t="s">
        <v>894</v>
      </c>
      <c r="I50" s="77" t="s">
        <v>896</v>
      </c>
      <c r="L50" s="108"/>
      <c r="M50" s="108"/>
    </row>
    <row r="51" spans="1:13" ht="12.3" customHeight="1" x14ac:dyDescent="0.25">
      <c r="A51" s="75" t="s">
        <v>520</v>
      </c>
      <c r="B51" s="46" t="s">
        <v>521</v>
      </c>
      <c r="C51" s="76" t="s">
        <v>36</v>
      </c>
      <c r="D51" s="77" t="s">
        <v>91</v>
      </c>
      <c r="F51" s="115" t="s">
        <v>842</v>
      </c>
      <c r="G51" s="116" t="s">
        <v>843</v>
      </c>
      <c r="H51" s="107"/>
      <c r="I51" s="106"/>
      <c r="L51" s="108"/>
      <c r="M51" s="108"/>
    </row>
    <row r="52" spans="1:13" ht="12.3" customHeight="1" x14ac:dyDescent="0.25">
      <c r="A52" s="75" t="s">
        <v>100</v>
      </c>
      <c r="B52" s="46" t="s">
        <v>99</v>
      </c>
      <c r="C52" s="76" t="s">
        <v>36</v>
      </c>
      <c r="D52" s="77" t="s">
        <v>101</v>
      </c>
      <c r="L52" s="108"/>
      <c r="M52" s="108"/>
    </row>
    <row r="53" spans="1:13" ht="12.3" customHeight="1" x14ac:dyDescent="0.25">
      <c r="A53" s="75" t="s">
        <v>103</v>
      </c>
      <c r="B53" s="46" t="s">
        <v>102</v>
      </c>
      <c r="C53" s="76" t="s">
        <v>36</v>
      </c>
      <c r="D53" s="77" t="s">
        <v>104</v>
      </c>
      <c r="F53" s="192" t="s">
        <v>924</v>
      </c>
      <c r="G53" s="192"/>
      <c r="L53" s="108"/>
      <c r="M53" s="108"/>
    </row>
    <row r="54" spans="1:13" ht="12.3" customHeight="1" x14ac:dyDescent="0.25">
      <c r="A54" s="75" t="s">
        <v>522</v>
      </c>
      <c r="B54" s="46" t="s">
        <v>105</v>
      </c>
      <c r="C54" s="76" t="s">
        <v>36</v>
      </c>
      <c r="D54" s="77" t="s">
        <v>106</v>
      </c>
      <c r="F54" s="119" t="s">
        <v>925</v>
      </c>
      <c r="G54" s="120" t="s">
        <v>926</v>
      </c>
      <c r="L54" s="108"/>
      <c r="M54" s="108"/>
    </row>
    <row r="55" spans="1:13" ht="12.3" customHeight="1" x14ac:dyDescent="0.25">
      <c r="A55" s="75" t="s">
        <v>108</v>
      </c>
      <c r="B55" s="46" t="s">
        <v>107</v>
      </c>
      <c r="C55" s="76" t="s">
        <v>36</v>
      </c>
      <c r="D55" s="77" t="s">
        <v>109</v>
      </c>
      <c r="F55" s="75" t="s">
        <v>927</v>
      </c>
      <c r="G55" s="77" t="s">
        <v>929</v>
      </c>
      <c r="L55" s="108"/>
      <c r="M55" s="108"/>
    </row>
    <row r="56" spans="1:13" ht="12.3" customHeight="1" x14ac:dyDescent="0.25">
      <c r="A56" s="75" t="s">
        <v>111</v>
      </c>
      <c r="B56" s="46" t="s">
        <v>110</v>
      </c>
      <c r="C56" s="76" t="s">
        <v>36</v>
      </c>
      <c r="D56" s="77" t="s">
        <v>112</v>
      </c>
      <c r="F56" s="81" t="s">
        <v>928</v>
      </c>
      <c r="G56" s="48" t="s">
        <v>930</v>
      </c>
      <c r="L56" s="108"/>
      <c r="M56" s="108"/>
    </row>
    <row r="57" spans="1:13" ht="12.3" customHeight="1" x14ac:dyDescent="0.25">
      <c r="A57" s="75" t="s">
        <v>5</v>
      </c>
      <c r="B57" s="46" t="s">
        <v>113</v>
      </c>
      <c r="C57" s="76" t="s">
        <v>36</v>
      </c>
      <c r="D57" s="77" t="s">
        <v>114</v>
      </c>
      <c r="L57" s="108"/>
      <c r="M57" s="108"/>
    </row>
    <row r="58" spans="1:13" ht="12.3" customHeight="1" x14ac:dyDescent="0.25">
      <c r="A58" s="75" t="s">
        <v>523</v>
      </c>
      <c r="B58" s="46" t="s">
        <v>115</v>
      </c>
      <c r="C58" s="76" t="s">
        <v>36</v>
      </c>
      <c r="D58" s="77" t="s">
        <v>116</v>
      </c>
      <c r="L58" s="108"/>
      <c r="M58" s="108"/>
    </row>
    <row r="59" spans="1:13" ht="12.3" customHeight="1" x14ac:dyDescent="0.25">
      <c r="A59" s="75" t="s">
        <v>280</v>
      </c>
      <c r="B59" s="46" t="s">
        <v>279</v>
      </c>
      <c r="C59" s="76" t="s">
        <v>36</v>
      </c>
      <c r="D59" s="77" t="s">
        <v>281</v>
      </c>
      <c r="L59" s="108"/>
      <c r="M59" s="108"/>
    </row>
    <row r="60" spans="1:13" ht="12.3" customHeight="1" x14ac:dyDescent="0.25">
      <c r="A60" s="75" t="s">
        <v>118</v>
      </c>
      <c r="B60" s="46" t="s">
        <v>117</v>
      </c>
      <c r="C60" s="76" t="s">
        <v>36</v>
      </c>
      <c r="D60" s="77" t="s">
        <v>119</v>
      </c>
      <c r="L60" s="108"/>
      <c r="M60" s="108"/>
    </row>
    <row r="61" spans="1:13" ht="12.3" customHeight="1" x14ac:dyDescent="0.25">
      <c r="A61" s="75" t="s">
        <v>121</v>
      </c>
      <c r="B61" s="46" t="s">
        <v>120</v>
      </c>
      <c r="C61" s="76" t="s">
        <v>36</v>
      </c>
      <c r="D61" s="77" t="s">
        <v>122</v>
      </c>
      <c r="L61" s="108"/>
      <c r="M61" s="108"/>
    </row>
    <row r="62" spans="1:13" ht="12.3" customHeight="1" x14ac:dyDescent="0.25">
      <c r="A62" s="75" t="s">
        <v>286</v>
      </c>
      <c r="B62" s="46" t="s">
        <v>285</v>
      </c>
      <c r="C62" s="76" t="s">
        <v>36</v>
      </c>
      <c r="D62" s="77" t="s">
        <v>287</v>
      </c>
      <c r="L62" s="108"/>
      <c r="M62" s="108"/>
    </row>
    <row r="63" spans="1:13" ht="12.3" customHeight="1" x14ac:dyDescent="0.25">
      <c r="A63" s="75" t="s">
        <v>124</v>
      </c>
      <c r="B63" s="46" t="s">
        <v>123</v>
      </c>
      <c r="C63" s="76" t="s">
        <v>36</v>
      </c>
      <c r="D63" s="77" t="s">
        <v>125</v>
      </c>
      <c r="L63" s="108"/>
      <c r="M63" s="108"/>
    </row>
    <row r="64" spans="1:13" ht="12.3" customHeight="1" x14ac:dyDescent="0.25">
      <c r="A64" s="75" t="s">
        <v>127</v>
      </c>
      <c r="B64" s="46" t="s">
        <v>126</v>
      </c>
      <c r="C64" s="76" t="s">
        <v>36</v>
      </c>
      <c r="D64" s="77" t="s">
        <v>128</v>
      </c>
      <c r="L64" s="108"/>
      <c r="M64" s="108"/>
    </row>
    <row r="65" spans="1:13" ht="12.3" customHeight="1" x14ac:dyDescent="0.25">
      <c r="A65" s="75" t="s">
        <v>130</v>
      </c>
      <c r="B65" s="46" t="s">
        <v>129</v>
      </c>
      <c r="C65" s="76" t="s">
        <v>36</v>
      </c>
      <c r="D65" s="77" t="s">
        <v>131</v>
      </c>
      <c r="L65" s="108"/>
      <c r="M65" s="108"/>
    </row>
    <row r="66" spans="1:13" ht="12.3" customHeight="1" x14ac:dyDescent="0.25">
      <c r="A66" s="75" t="s">
        <v>292</v>
      </c>
      <c r="B66" s="46" t="s">
        <v>291</v>
      </c>
      <c r="C66" s="76" t="s">
        <v>36</v>
      </c>
      <c r="D66" s="77" t="s">
        <v>293</v>
      </c>
      <c r="L66" s="108"/>
      <c r="M66" s="108"/>
    </row>
    <row r="67" spans="1:13" ht="12.3" customHeight="1" x14ac:dyDescent="0.25">
      <c r="A67" s="75" t="s">
        <v>524</v>
      </c>
      <c r="B67" s="46" t="s">
        <v>525</v>
      </c>
      <c r="C67" s="76" t="s">
        <v>36</v>
      </c>
      <c r="D67" s="77" t="s">
        <v>91</v>
      </c>
      <c r="L67" s="108"/>
      <c r="M67" s="108"/>
    </row>
    <row r="68" spans="1:13" ht="12.3" customHeight="1" x14ac:dyDescent="0.25">
      <c r="A68" s="75" t="s">
        <v>133</v>
      </c>
      <c r="B68" s="46" t="s">
        <v>132</v>
      </c>
      <c r="C68" s="76" t="s">
        <v>36</v>
      </c>
      <c r="D68" s="77" t="s">
        <v>134</v>
      </c>
      <c r="L68" s="108"/>
      <c r="M68" s="108"/>
    </row>
    <row r="69" spans="1:13" ht="12.3" customHeight="1" x14ac:dyDescent="0.25">
      <c r="A69" s="75" t="s">
        <v>8</v>
      </c>
      <c r="B69" s="46" t="s">
        <v>135</v>
      </c>
      <c r="C69" s="76" t="s">
        <v>36</v>
      </c>
      <c r="D69" s="77" t="s">
        <v>136</v>
      </c>
      <c r="L69" s="108"/>
      <c r="M69" s="108"/>
    </row>
    <row r="70" spans="1:13" ht="12.3" customHeight="1" x14ac:dyDescent="0.25">
      <c r="A70" s="75" t="s">
        <v>138</v>
      </c>
      <c r="B70" s="46" t="s">
        <v>137</v>
      </c>
      <c r="C70" s="76" t="s">
        <v>36</v>
      </c>
      <c r="D70" s="77" t="s">
        <v>139</v>
      </c>
      <c r="L70" s="108"/>
      <c r="M70" s="108"/>
    </row>
    <row r="71" spans="1:13" ht="12.3" customHeight="1" x14ac:dyDescent="0.25">
      <c r="A71" s="75" t="s">
        <v>141</v>
      </c>
      <c r="B71" s="46" t="s">
        <v>140</v>
      </c>
      <c r="C71" s="76" t="s">
        <v>36</v>
      </c>
      <c r="D71" s="77" t="s">
        <v>142</v>
      </c>
      <c r="L71" s="108"/>
      <c r="M71" s="108"/>
    </row>
    <row r="72" spans="1:13" ht="12.3" customHeight="1" x14ac:dyDescent="0.25">
      <c r="A72" s="75" t="s">
        <v>526</v>
      </c>
      <c r="B72" s="46" t="s">
        <v>143</v>
      </c>
      <c r="C72" s="76" t="s">
        <v>36</v>
      </c>
      <c r="D72" s="77" t="s">
        <v>144</v>
      </c>
      <c r="M72" s="108"/>
    </row>
    <row r="73" spans="1:13" ht="12.3" customHeight="1" x14ac:dyDescent="0.25">
      <c r="A73" s="75" t="s">
        <v>527</v>
      </c>
      <c r="B73" s="46" t="s">
        <v>528</v>
      </c>
      <c r="C73" s="76" t="s">
        <v>36</v>
      </c>
      <c r="D73" s="77" t="s">
        <v>91</v>
      </c>
      <c r="L73" s="108"/>
      <c r="M73" s="108"/>
    </row>
    <row r="74" spans="1:13" ht="12.3" customHeight="1" x14ac:dyDescent="0.25">
      <c r="A74" s="75" t="s">
        <v>146</v>
      </c>
      <c r="B74" s="46" t="s">
        <v>145</v>
      </c>
      <c r="C74" s="76" t="s">
        <v>36</v>
      </c>
      <c r="D74" s="77" t="s">
        <v>147</v>
      </c>
      <c r="L74" s="108"/>
      <c r="M74" s="108"/>
    </row>
    <row r="75" spans="1:13" ht="12.3" customHeight="1" x14ac:dyDescent="0.25">
      <c r="A75" s="75" t="s">
        <v>149</v>
      </c>
      <c r="B75" s="46" t="s">
        <v>148</v>
      </c>
      <c r="C75" s="76" t="s">
        <v>36</v>
      </c>
      <c r="D75" s="77" t="s">
        <v>150</v>
      </c>
      <c r="L75" s="108"/>
      <c r="M75" s="108"/>
    </row>
    <row r="76" spans="1:13" ht="12.3" customHeight="1" x14ac:dyDescent="0.25">
      <c r="A76" s="75" t="s">
        <v>152</v>
      </c>
      <c r="B76" s="46" t="s">
        <v>151</v>
      </c>
      <c r="C76" s="76" t="s">
        <v>36</v>
      </c>
      <c r="D76" s="77" t="s">
        <v>153</v>
      </c>
      <c r="L76" s="108"/>
      <c r="M76" s="108"/>
    </row>
    <row r="77" spans="1:13" ht="12.3" customHeight="1" x14ac:dyDescent="0.25">
      <c r="A77" s="75" t="s">
        <v>529</v>
      </c>
      <c r="B77" s="46" t="s">
        <v>154</v>
      </c>
      <c r="C77" s="76" t="s">
        <v>36</v>
      </c>
      <c r="D77" s="77" t="s">
        <v>155</v>
      </c>
      <c r="L77" s="108"/>
      <c r="M77" s="108"/>
    </row>
    <row r="78" spans="1:13" ht="12.3" customHeight="1" x14ac:dyDescent="0.25">
      <c r="A78" s="75" t="s">
        <v>323</v>
      </c>
      <c r="B78" s="46" t="s">
        <v>156</v>
      </c>
      <c r="C78" s="76" t="s">
        <v>36</v>
      </c>
      <c r="D78" s="77" t="s">
        <v>157</v>
      </c>
      <c r="L78" s="108"/>
      <c r="M78" s="108"/>
    </row>
    <row r="79" spans="1:13" ht="12.3" customHeight="1" x14ac:dyDescent="0.25">
      <c r="A79" s="75" t="s">
        <v>159</v>
      </c>
      <c r="B79" s="46" t="s">
        <v>158</v>
      </c>
      <c r="C79" s="76" t="s">
        <v>36</v>
      </c>
      <c r="D79" s="77" t="s">
        <v>160</v>
      </c>
      <c r="L79" s="108"/>
      <c r="M79" s="108"/>
    </row>
    <row r="80" spans="1:13" ht="12.3" customHeight="1" x14ac:dyDescent="0.25">
      <c r="A80" s="75" t="s">
        <v>162</v>
      </c>
      <c r="B80" s="46" t="s">
        <v>161</v>
      </c>
      <c r="C80" s="76" t="s">
        <v>36</v>
      </c>
      <c r="D80" s="77" t="s">
        <v>163</v>
      </c>
      <c r="L80" s="108"/>
      <c r="M80" s="108"/>
    </row>
    <row r="81" spans="1:13" ht="12.3" customHeight="1" x14ac:dyDescent="0.25">
      <c r="A81" s="75" t="s">
        <v>920</v>
      </c>
      <c r="B81" s="46" t="s">
        <v>164</v>
      </c>
      <c r="C81" s="76" t="s">
        <v>36</v>
      </c>
      <c r="D81" s="77" t="s">
        <v>165</v>
      </c>
      <c r="L81" s="108"/>
      <c r="M81" s="108"/>
    </row>
    <row r="82" spans="1:13" ht="12.3" customHeight="1" x14ac:dyDescent="0.25">
      <c r="A82" s="75" t="s">
        <v>530</v>
      </c>
      <c r="B82" s="46" t="s">
        <v>531</v>
      </c>
      <c r="C82" s="76" t="s">
        <v>36</v>
      </c>
      <c r="D82" s="77" t="s">
        <v>168</v>
      </c>
      <c r="L82" s="108"/>
      <c r="M82" s="108"/>
    </row>
    <row r="83" spans="1:13" ht="12.3" customHeight="1" x14ac:dyDescent="0.25">
      <c r="A83" s="75" t="s">
        <v>532</v>
      </c>
      <c r="B83" s="46" t="s">
        <v>533</v>
      </c>
      <c r="C83" s="76" t="s">
        <v>36</v>
      </c>
      <c r="D83" s="77" t="s">
        <v>169</v>
      </c>
      <c r="L83" s="108"/>
    </row>
    <row r="84" spans="1:13" ht="12.3" customHeight="1" x14ac:dyDescent="0.25">
      <c r="A84" s="75" t="s">
        <v>534</v>
      </c>
      <c r="B84" s="46" t="s">
        <v>535</v>
      </c>
      <c r="C84" s="76" t="s">
        <v>36</v>
      </c>
      <c r="D84" s="77" t="s">
        <v>170</v>
      </c>
      <c r="L84" s="108"/>
      <c r="M84" s="108"/>
    </row>
    <row r="85" spans="1:13" ht="12.3" customHeight="1" x14ac:dyDescent="0.25">
      <c r="A85" s="75" t="s">
        <v>536</v>
      </c>
      <c r="B85" s="46" t="s">
        <v>537</v>
      </c>
      <c r="C85" s="76" t="s">
        <v>36</v>
      </c>
      <c r="D85" s="77" t="s">
        <v>171</v>
      </c>
      <c r="L85" s="108"/>
      <c r="M85" s="108"/>
    </row>
    <row r="86" spans="1:13" ht="12.3" customHeight="1" x14ac:dyDescent="0.25">
      <c r="A86" s="75" t="s">
        <v>166</v>
      </c>
      <c r="B86" s="46" t="s">
        <v>166</v>
      </c>
      <c r="C86" s="76" t="s">
        <v>36</v>
      </c>
      <c r="D86" s="77" t="s">
        <v>167</v>
      </c>
      <c r="L86" s="108"/>
      <c r="M86" s="108"/>
    </row>
    <row r="87" spans="1:13" ht="12.3" customHeight="1" x14ac:dyDescent="0.25">
      <c r="A87" s="75" t="s">
        <v>173</v>
      </c>
      <c r="B87" s="46" t="s">
        <v>172</v>
      </c>
      <c r="C87" s="76" t="s">
        <v>36</v>
      </c>
      <c r="D87" s="77" t="s">
        <v>174</v>
      </c>
      <c r="L87" s="108"/>
      <c r="M87" s="108"/>
    </row>
    <row r="88" spans="1:13" ht="12.3" customHeight="1" x14ac:dyDescent="0.25">
      <c r="A88" s="75" t="s">
        <v>178</v>
      </c>
      <c r="B88" s="46" t="s">
        <v>177</v>
      </c>
      <c r="C88" s="76" t="s">
        <v>36</v>
      </c>
      <c r="D88" s="77" t="s">
        <v>179</v>
      </c>
      <c r="L88" s="108"/>
      <c r="M88" s="108"/>
    </row>
    <row r="89" spans="1:13" ht="12.3" customHeight="1" x14ac:dyDescent="0.25">
      <c r="A89" s="75" t="s">
        <v>538</v>
      </c>
      <c r="B89" s="46" t="s">
        <v>539</v>
      </c>
      <c r="C89" s="76" t="s">
        <v>36</v>
      </c>
      <c r="D89" s="77" t="s">
        <v>91</v>
      </c>
      <c r="L89" s="108"/>
      <c r="M89" s="108"/>
    </row>
    <row r="90" spans="1:13" ht="12.3" customHeight="1" x14ac:dyDescent="0.25">
      <c r="A90" s="78" t="s">
        <v>214</v>
      </c>
      <c r="B90" s="60" t="s">
        <v>213</v>
      </c>
      <c r="C90" s="61" t="s">
        <v>41</v>
      </c>
      <c r="D90" s="79" t="s">
        <v>215</v>
      </c>
      <c r="L90" s="108"/>
      <c r="M90" s="108"/>
    </row>
    <row r="91" spans="1:13" ht="12.3" customHeight="1" x14ac:dyDescent="0.25">
      <c r="A91" s="75" t="s">
        <v>181</v>
      </c>
      <c r="B91" s="46" t="s">
        <v>180</v>
      </c>
      <c r="C91" s="80" t="s">
        <v>41</v>
      </c>
      <c r="D91" s="77" t="s">
        <v>182</v>
      </c>
      <c r="L91" s="108"/>
      <c r="M91" s="108"/>
    </row>
    <row r="92" spans="1:13" ht="12.3" customHeight="1" x14ac:dyDescent="0.25">
      <c r="A92" s="75" t="s">
        <v>184</v>
      </c>
      <c r="B92" s="46" t="s">
        <v>183</v>
      </c>
      <c r="C92" s="80" t="s">
        <v>41</v>
      </c>
      <c r="D92" s="77" t="s">
        <v>185</v>
      </c>
      <c r="L92" s="108"/>
      <c r="M92" s="108"/>
    </row>
    <row r="93" spans="1:13" ht="12.3" customHeight="1" x14ac:dyDescent="0.25">
      <c r="A93" s="75" t="s">
        <v>187</v>
      </c>
      <c r="B93" s="46" t="s">
        <v>186</v>
      </c>
      <c r="C93" s="80" t="s">
        <v>41</v>
      </c>
      <c r="D93" s="77" t="s">
        <v>188</v>
      </c>
      <c r="L93" s="108"/>
      <c r="M93" s="108"/>
    </row>
    <row r="94" spans="1:13" ht="12.3" customHeight="1" x14ac:dyDescent="0.25">
      <c r="A94" s="81" t="s">
        <v>190</v>
      </c>
      <c r="B94" s="47" t="s">
        <v>189</v>
      </c>
      <c r="C94" s="62" t="s">
        <v>41</v>
      </c>
      <c r="D94" s="48" t="s">
        <v>191</v>
      </c>
      <c r="L94" s="108"/>
      <c r="M94" s="108"/>
    </row>
    <row r="95" spans="1:13" ht="12.3" customHeight="1" x14ac:dyDescent="0.25">
      <c r="A95" s="75" t="s">
        <v>371</v>
      </c>
      <c r="B95" s="46" t="s">
        <v>339</v>
      </c>
      <c r="C95" s="46" t="s">
        <v>46</v>
      </c>
      <c r="D95" s="77" t="s">
        <v>403</v>
      </c>
      <c r="L95" s="108"/>
      <c r="M95" s="108"/>
    </row>
    <row r="96" spans="1:13" ht="12.3" customHeight="1" x14ac:dyDescent="0.25">
      <c r="A96" s="75" t="s">
        <v>193</v>
      </c>
      <c r="B96" s="46" t="s">
        <v>192</v>
      </c>
      <c r="C96" s="46" t="s">
        <v>46</v>
      </c>
      <c r="D96" s="77" t="s">
        <v>194</v>
      </c>
      <c r="L96" s="108"/>
      <c r="M96" s="108"/>
    </row>
    <row r="97" spans="1:13" ht="12.3" customHeight="1" x14ac:dyDescent="0.25">
      <c r="A97" s="75" t="s">
        <v>196</v>
      </c>
      <c r="B97" s="46" t="s">
        <v>195</v>
      </c>
      <c r="C97" s="46" t="s">
        <v>46</v>
      </c>
      <c r="D97" s="77" t="s">
        <v>197</v>
      </c>
      <c r="L97" s="108"/>
      <c r="M97" s="108"/>
    </row>
    <row r="98" spans="1:13" ht="12.3" customHeight="1" x14ac:dyDescent="0.25">
      <c r="A98" s="75" t="s">
        <v>199</v>
      </c>
      <c r="B98" s="46" t="s">
        <v>198</v>
      </c>
      <c r="C98" s="46" t="s">
        <v>46</v>
      </c>
      <c r="D98" s="77" t="s">
        <v>200</v>
      </c>
      <c r="L98" s="108"/>
      <c r="M98" s="108"/>
    </row>
    <row r="99" spans="1:13" ht="12.3" customHeight="1" x14ac:dyDescent="0.25">
      <c r="A99" s="75" t="s">
        <v>202</v>
      </c>
      <c r="B99" s="46" t="s">
        <v>201</v>
      </c>
      <c r="C99" s="46" t="s">
        <v>46</v>
      </c>
      <c r="D99" s="77" t="s">
        <v>203</v>
      </c>
      <c r="L99" s="108"/>
      <c r="M99" s="108"/>
    </row>
    <row r="100" spans="1:13" ht="12.3" customHeight="1" x14ac:dyDescent="0.25">
      <c r="A100" s="75" t="s">
        <v>372</v>
      </c>
      <c r="B100" s="46" t="s">
        <v>340</v>
      </c>
      <c r="C100" s="46" t="s">
        <v>46</v>
      </c>
      <c r="D100" s="77" t="s">
        <v>404</v>
      </c>
      <c r="L100" s="108"/>
      <c r="M100" s="108"/>
    </row>
    <row r="101" spans="1:13" ht="12.3" customHeight="1" x14ac:dyDescent="0.25">
      <c r="A101" s="75" t="s">
        <v>205</v>
      </c>
      <c r="B101" s="46" t="s">
        <v>204</v>
      </c>
      <c r="C101" s="46" t="s">
        <v>46</v>
      </c>
      <c r="D101" s="77" t="s">
        <v>206</v>
      </c>
      <c r="L101" s="108"/>
      <c r="M101" s="108"/>
    </row>
    <row r="102" spans="1:13" ht="12.3" customHeight="1" x14ac:dyDescent="0.25">
      <c r="A102" s="75" t="s">
        <v>208</v>
      </c>
      <c r="B102" s="46" t="s">
        <v>207</v>
      </c>
      <c r="C102" s="46" t="s">
        <v>46</v>
      </c>
      <c r="D102" s="77" t="s">
        <v>209</v>
      </c>
      <c r="L102" s="108"/>
      <c r="M102" s="108"/>
    </row>
    <row r="103" spans="1:13" ht="12.3" customHeight="1" x14ac:dyDescent="0.25">
      <c r="A103" s="75" t="s">
        <v>211</v>
      </c>
      <c r="B103" s="46" t="s">
        <v>210</v>
      </c>
      <c r="C103" s="46" t="s">
        <v>46</v>
      </c>
      <c r="D103" s="77" t="s">
        <v>212</v>
      </c>
      <c r="L103" s="108"/>
      <c r="M103" s="108"/>
    </row>
    <row r="104" spans="1:13" ht="12.3" customHeight="1" x14ac:dyDescent="0.25">
      <c r="A104" s="75" t="s">
        <v>441</v>
      </c>
      <c r="B104" s="46" t="s">
        <v>435</v>
      </c>
      <c r="C104" s="46" t="s">
        <v>46</v>
      </c>
      <c r="D104" s="77" t="s">
        <v>451</v>
      </c>
      <c r="L104" s="108"/>
      <c r="M104" s="108"/>
    </row>
    <row r="105" spans="1:13" ht="12.3" customHeight="1" x14ac:dyDescent="0.25">
      <c r="A105" s="75" t="s">
        <v>373</v>
      </c>
      <c r="B105" s="46" t="s">
        <v>341</v>
      </c>
      <c r="C105" s="46" t="s">
        <v>46</v>
      </c>
      <c r="D105" s="77" t="s">
        <v>405</v>
      </c>
      <c r="L105" s="108"/>
      <c r="M105" s="108"/>
    </row>
    <row r="106" spans="1:13" ht="12.3" customHeight="1" x14ac:dyDescent="0.25">
      <c r="A106" s="75" t="s">
        <v>442</v>
      </c>
      <c r="B106" s="46" t="s">
        <v>436</v>
      </c>
      <c r="C106" s="46" t="s">
        <v>46</v>
      </c>
      <c r="D106" s="77" t="s">
        <v>452</v>
      </c>
      <c r="L106" s="108"/>
      <c r="M106" s="108"/>
    </row>
    <row r="107" spans="1:13" ht="12.3" customHeight="1" x14ac:dyDescent="0.25">
      <c r="A107" s="75" t="s">
        <v>217</v>
      </c>
      <c r="B107" s="46" t="s">
        <v>216</v>
      </c>
      <c r="C107" s="46" t="s">
        <v>46</v>
      </c>
      <c r="D107" s="77" t="s">
        <v>218</v>
      </c>
      <c r="L107" s="108"/>
      <c r="M107" s="108"/>
    </row>
    <row r="108" spans="1:13" ht="12.3" customHeight="1" x14ac:dyDescent="0.25">
      <c r="A108" s="75" t="s">
        <v>220</v>
      </c>
      <c r="B108" s="46" t="s">
        <v>219</v>
      </c>
      <c r="C108" s="46" t="s">
        <v>46</v>
      </c>
      <c r="D108" s="77" t="s">
        <v>221</v>
      </c>
      <c r="L108" s="108"/>
      <c r="M108" s="108"/>
    </row>
    <row r="109" spans="1:13" ht="12.3" customHeight="1" x14ac:dyDescent="0.25">
      <c r="A109" s="75" t="s">
        <v>223</v>
      </c>
      <c r="B109" s="46" t="s">
        <v>222</v>
      </c>
      <c r="C109" s="46" t="s">
        <v>46</v>
      </c>
      <c r="D109" s="77" t="s">
        <v>224</v>
      </c>
      <c r="L109" s="108"/>
      <c r="M109" s="108"/>
    </row>
    <row r="110" spans="1:13" ht="12.3" customHeight="1" x14ac:dyDescent="0.25">
      <c r="A110" s="75" t="s">
        <v>226</v>
      </c>
      <c r="B110" s="46" t="s">
        <v>225</v>
      </c>
      <c r="C110" s="46" t="s">
        <v>46</v>
      </c>
      <c r="D110" s="77" t="s">
        <v>227</v>
      </c>
      <c r="M110" s="108"/>
    </row>
    <row r="111" spans="1:13" ht="12.3" customHeight="1" x14ac:dyDescent="0.25">
      <c r="A111" s="75" t="s">
        <v>229</v>
      </c>
      <c r="B111" s="46" t="s">
        <v>228</v>
      </c>
      <c r="C111" s="46" t="s">
        <v>46</v>
      </c>
      <c r="D111" s="77" t="s">
        <v>230</v>
      </c>
      <c r="M111" s="108"/>
    </row>
    <row r="112" spans="1:13" ht="12.3" customHeight="1" x14ac:dyDescent="0.25">
      <c r="A112" s="75" t="s">
        <v>374</v>
      </c>
      <c r="B112" s="46" t="s">
        <v>342</v>
      </c>
      <c r="C112" s="46" t="s">
        <v>46</v>
      </c>
      <c r="D112" s="77" t="s">
        <v>406</v>
      </c>
      <c r="M112" s="108"/>
    </row>
    <row r="113" spans="1:13" ht="12.3" customHeight="1" x14ac:dyDescent="0.25">
      <c r="A113" s="75" t="s">
        <v>443</v>
      </c>
      <c r="B113" s="46" t="s">
        <v>437</v>
      </c>
      <c r="C113" s="46" t="s">
        <v>46</v>
      </c>
      <c r="D113" s="77" t="s">
        <v>453</v>
      </c>
      <c r="M113" s="108"/>
    </row>
    <row r="114" spans="1:13" ht="12.3" customHeight="1" x14ac:dyDescent="0.25">
      <c r="A114" s="75" t="s">
        <v>238</v>
      </c>
      <c r="B114" s="46" t="s">
        <v>237</v>
      </c>
      <c r="C114" s="46" t="s">
        <v>46</v>
      </c>
      <c r="D114" s="77" t="s">
        <v>239</v>
      </c>
      <c r="M114" s="108"/>
    </row>
    <row r="115" spans="1:13" ht="12.3" customHeight="1" x14ac:dyDescent="0.25">
      <c r="A115" s="75" t="s">
        <v>241</v>
      </c>
      <c r="B115" s="46" t="s">
        <v>240</v>
      </c>
      <c r="C115" s="46" t="s">
        <v>46</v>
      </c>
      <c r="D115" s="77" t="s">
        <v>242</v>
      </c>
      <c r="M115" s="108"/>
    </row>
    <row r="116" spans="1:13" ht="12.3" customHeight="1" x14ac:dyDescent="0.25">
      <c r="A116" s="75" t="s">
        <v>244</v>
      </c>
      <c r="B116" s="46" t="s">
        <v>243</v>
      </c>
      <c r="C116" s="46" t="s">
        <v>46</v>
      </c>
      <c r="D116" s="77" t="s">
        <v>245</v>
      </c>
      <c r="M116" s="108"/>
    </row>
    <row r="117" spans="1:13" ht="12.3" customHeight="1" x14ac:dyDescent="0.25">
      <c r="A117" s="75" t="s">
        <v>327</v>
      </c>
      <c r="B117" s="46" t="s">
        <v>326</v>
      </c>
      <c r="C117" s="46" t="s">
        <v>46</v>
      </c>
      <c r="D117" s="77" t="s">
        <v>328</v>
      </c>
      <c r="M117" s="108"/>
    </row>
    <row r="118" spans="1:13" ht="12.3" customHeight="1" x14ac:dyDescent="0.25">
      <c r="A118" s="75" t="s">
        <v>250</v>
      </c>
      <c r="B118" s="46" t="s">
        <v>249</v>
      </c>
      <c r="C118" s="46" t="s">
        <v>46</v>
      </c>
      <c r="D118" s="77" t="s">
        <v>251</v>
      </c>
      <c r="M118" s="108"/>
    </row>
    <row r="119" spans="1:13" ht="12.3" customHeight="1" x14ac:dyDescent="0.25">
      <c r="A119" s="75" t="s">
        <v>375</v>
      </c>
      <c r="B119" s="46" t="s">
        <v>343</v>
      </c>
      <c r="C119" s="46" t="s">
        <v>46</v>
      </c>
      <c r="D119" s="77" t="s">
        <v>407</v>
      </c>
      <c r="M119" s="108"/>
    </row>
    <row r="120" spans="1:13" ht="12.3" customHeight="1" x14ac:dyDescent="0.25">
      <c r="A120" s="75" t="s">
        <v>256</v>
      </c>
      <c r="B120" s="46" t="s">
        <v>255</v>
      </c>
      <c r="C120" s="46" t="s">
        <v>46</v>
      </c>
      <c r="D120" s="77" t="s">
        <v>257</v>
      </c>
    </row>
    <row r="121" spans="1:13" ht="12.3" customHeight="1" x14ac:dyDescent="0.25">
      <c r="A121" s="75" t="s">
        <v>540</v>
      </c>
      <c r="B121" s="46" t="s">
        <v>541</v>
      </c>
      <c r="C121" s="46" t="s">
        <v>46</v>
      </c>
      <c r="D121" s="77" t="s">
        <v>542</v>
      </c>
    </row>
    <row r="122" spans="1:13" ht="12.3" customHeight="1" x14ac:dyDescent="0.25">
      <c r="A122" s="75" t="s">
        <v>259</v>
      </c>
      <c r="B122" s="46" t="s">
        <v>258</v>
      </c>
      <c r="C122" s="46" t="s">
        <v>46</v>
      </c>
      <c r="D122" s="77" t="s">
        <v>260</v>
      </c>
    </row>
    <row r="123" spans="1:13" ht="12.3" customHeight="1" x14ac:dyDescent="0.25">
      <c r="A123" s="75" t="s">
        <v>376</v>
      </c>
      <c r="B123" s="46" t="s">
        <v>344</v>
      </c>
      <c r="C123" s="46" t="s">
        <v>46</v>
      </c>
      <c r="D123" s="77" t="s">
        <v>408</v>
      </c>
    </row>
    <row r="124" spans="1:13" ht="12.3" customHeight="1" x14ac:dyDescent="0.25">
      <c r="A124" s="75" t="s">
        <v>262</v>
      </c>
      <c r="B124" s="46" t="s">
        <v>261</v>
      </c>
      <c r="C124" s="46" t="s">
        <v>46</v>
      </c>
      <c r="D124" s="77" t="s">
        <v>263</v>
      </c>
    </row>
    <row r="125" spans="1:13" ht="12.3" customHeight="1" x14ac:dyDescent="0.25">
      <c r="A125" s="75" t="s">
        <v>377</v>
      </c>
      <c r="B125" s="46" t="s">
        <v>345</v>
      </c>
      <c r="C125" s="46" t="s">
        <v>46</v>
      </c>
      <c r="D125" s="77" t="s">
        <v>409</v>
      </c>
    </row>
    <row r="126" spans="1:13" ht="12.3" customHeight="1" x14ac:dyDescent="0.25">
      <c r="A126" s="75" t="s">
        <v>265</v>
      </c>
      <c r="B126" s="46" t="s">
        <v>264</v>
      </c>
      <c r="C126" s="46" t="s">
        <v>46</v>
      </c>
      <c r="D126" s="77" t="s">
        <v>266</v>
      </c>
    </row>
    <row r="127" spans="1:13" ht="12.3" customHeight="1" x14ac:dyDescent="0.25">
      <c r="A127" s="75" t="s">
        <v>378</v>
      </c>
      <c r="B127" s="46" t="s">
        <v>346</v>
      </c>
      <c r="C127" s="46" t="s">
        <v>46</v>
      </c>
      <c r="D127" s="77" t="s">
        <v>410</v>
      </c>
    </row>
    <row r="128" spans="1:13" ht="12.3" customHeight="1" x14ac:dyDescent="0.25">
      <c r="A128" s="75" t="s">
        <v>268</v>
      </c>
      <c r="B128" s="46" t="s">
        <v>267</v>
      </c>
      <c r="C128" s="46" t="s">
        <v>46</v>
      </c>
      <c r="D128" s="77" t="s">
        <v>269</v>
      </c>
    </row>
    <row r="129" spans="1:4" ht="12.3" customHeight="1" x14ac:dyDescent="0.25">
      <c r="A129" s="75" t="s">
        <v>444</v>
      </c>
      <c r="B129" s="46" t="s">
        <v>438</v>
      </c>
      <c r="C129" s="46" t="s">
        <v>46</v>
      </c>
      <c r="D129" s="77" t="s">
        <v>454</v>
      </c>
    </row>
    <row r="130" spans="1:4" ht="12.3" customHeight="1" x14ac:dyDescent="0.25">
      <c r="A130" s="75" t="s">
        <v>271</v>
      </c>
      <c r="B130" s="46" t="s">
        <v>270</v>
      </c>
      <c r="C130" s="46" t="s">
        <v>46</v>
      </c>
      <c r="D130" s="77" t="s">
        <v>272</v>
      </c>
    </row>
    <row r="131" spans="1:4" ht="12.3" customHeight="1" x14ac:dyDescent="0.25">
      <c r="A131" s="75" t="s">
        <v>274</v>
      </c>
      <c r="B131" s="46" t="s">
        <v>273</v>
      </c>
      <c r="C131" s="46" t="s">
        <v>46</v>
      </c>
      <c r="D131" s="77" t="s">
        <v>275</v>
      </c>
    </row>
    <row r="132" spans="1:4" ht="12.3" customHeight="1" x14ac:dyDescent="0.25">
      <c r="A132" s="75" t="s">
        <v>379</v>
      </c>
      <c r="B132" s="46" t="s">
        <v>347</v>
      </c>
      <c r="C132" s="46" t="s">
        <v>46</v>
      </c>
      <c r="D132" s="77" t="s">
        <v>411</v>
      </c>
    </row>
    <row r="133" spans="1:4" ht="12.3" customHeight="1" x14ac:dyDescent="0.25">
      <c r="A133" s="75" t="s">
        <v>380</v>
      </c>
      <c r="B133" s="46" t="s">
        <v>348</v>
      </c>
      <c r="C133" s="46" t="s">
        <v>46</v>
      </c>
      <c r="D133" s="77" t="s">
        <v>412</v>
      </c>
    </row>
    <row r="134" spans="1:4" ht="12.3" customHeight="1" x14ac:dyDescent="0.25">
      <c r="A134" s="75" t="s">
        <v>381</v>
      </c>
      <c r="B134" s="46" t="s">
        <v>349</v>
      </c>
      <c r="C134" s="46" t="s">
        <v>46</v>
      </c>
      <c r="D134" s="77" t="s">
        <v>413</v>
      </c>
    </row>
    <row r="135" spans="1:4" ht="12.3" customHeight="1" x14ac:dyDescent="0.25">
      <c r="A135" s="75" t="s">
        <v>277</v>
      </c>
      <c r="B135" s="46" t="s">
        <v>276</v>
      </c>
      <c r="C135" s="46" t="s">
        <v>46</v>
      </c>
      <c r="D135" s="77" t="s">
        <v>278</v>
      </c>
    </row>
    <row r="136" spans="1:4" ht="12.3" customHeight="1" x14ac:dyDescent="0.25">
      <c r="A136" s="75" t="s">
        <v>382</v>
      </c>
      <c r="B136" s="46" t="s">
        <v>350</v>
      </c>
      <c r="C136" s="46" t="s">
        <v>46</v>
      </c>
      <c r="D136" s="77" t="s">
        <v>414</v>
      </c>
    </row>
    <row r="137" spans="1:4" ht="12.3" customHeight="1" x14ac:dyDescent="0.25">
      <c r="A137" s="75" t="s">
        <v>283</v>
      </c>
      <c r="B137" s="46" t="s">
        <v>282</v>
      </c>
      <c r="C137" s="46" t="s">
        <v>46</v>
      </c>
      <c r="D137" s="77" t="s">
        <v>284</v>
      </c>
    </row>
    <row r="138" spans="1:4" ht="12.3" customHeight="1" x14ac:dyDescent="0.25">
      <c r="A138" s="75" t="s">
        <v>383</v>
      </c>
      <c r="B138" s="46" t="s">
        <v>351</v>
      </c>
      <c r="C138" s="46" t="s">
        <v>46</v>
      </c>
      <c r="D138" s="77" t="s">
        <v>415</v>
      </c>
    </row>
    <row r="139" spans="1:4" ht="12.3" customHeight="1" x14ac:dyDescent="0.25">
      <c r="A139" s="75" t="s">
        <v>384</v>
      </c>
      <c r="B139" s="46" t="s">
        <v>352</v>
      </c>
      <c r="C139" s="46" t="s">
        <v>46</v>
      </c>
      <c r="D139" s="77" t="s">
        <v>416</v>
      </c>
    </row>
    <row r="140" spans="1:4" ht="12.3" customHeight="1" x14ac:dyDescent="0.25">
      <c r="A140" s="75" t="s">
        <v>289</v>
      </c>
      <c r="B140" s="46" t="s">
        <v>288</v>
      </c>
      <c r="C140" s="46" t="s">
        <v>46</v>
      </c>
      <c r="D140" s="77" t="s">
        <v>290</v>
      </c>
    </row>
    <row r="141" spans="1:4" ht="12.3" customHeight="1" x14ac:dyDescent="0.25">
      <c r="A141" s="75" t="s">
        <v>385</v>
      </c>
      <c r="B141" s="46" t="s">
        <v>353</v>
      </c>
      <c r="C141" s="46" t="s">
        <v>46</v>
      </c>
      <c r="D141" s="77" t="s">
        <v>417</v>
      </c>
    </row>
    <row r="142" spans="1:4" ht="12.3" customHeight="1" x14ac:dyDescent="0.25">
      <c r="A142" s="75" t="s">
        <v>445</v>
      </c>
      <c r="B142" s="46" t="s">
        <v>439</v>
      </c>
      <c r="C142" s="46" t="s">
        <v>46</v>
      </c>
      <c r="D142" s="77" t="s">
        <v>455</v>
      </c>
    </row>
    <row r="143" spans="1:4" ht="12.3" customHeight="1" x14ac:dyDescent="0.25">
      <c r="A143" s="75" t="s">
        <v>330</v>
      </c>
      <c r="B143" s="46" t="s">
        <v>329</v>
      </c>
      <c r="C143" s="46" t="s">
        <v>46</v>
      </c>
      <c r="D143" s="77" t="s">
        <v>331</v>
      </c>
    </row>
    <row r="144" spans="1:4" ht="12.3" customHeight="1" x14ac:dyDescent="0.25">
      <c r="A144" s="75" t="s">
        <v>386</v>
      </c>
      <c r="B144" s="46" t="s">
        <v>354</v>
      </c>
      <c r="C144" s="46" t="s">
        <v>46</v>
      </c>
      <c r="D144" s="77" t="s">
        <v>418</v>
      </c>
    </row>
    <row r="145" spans="1:4" ht="12.3" customHeight="1" x14ac:dyDescent="0.25">
      <c r="A145" s="75" t="s">
        <v>387</v>
      </c>
      <c r="B145" s="46" t="s">
        <v>355</v>
      </c>
      <c r="C145" s="46" t="s">
        <v>46</v>
      </c>
      <c r="D145" s="77" t="s">
        <v>419</v>
      </c>
    </row>
    <row r="146" spans="1:4" ht="12.3" customHeight="1" x14ac:dyDescent="0.25">
      <c r="A146" s="75" t="s">
        <v>388</v>
      </c>
      <c r="B146" s="46" t="s">
        <v>356</v>
      </c>
      <c r="C146" s="46" t="s">
        <v>46</v>
      </c>
      <c r="D146" s="77" t="s">
        <v>420</v>
      </c>
    </row>
    <row r="147" spans="1:4" ht="12.3" customHeight="1" x14ac:dyDescent="0.25">
      <c r="A147" s="75" t="s">
        <v>543</v>
      </c>
      <c r="B147" s="46" t="s">
        <v>440</v>
      </c>
      <c r="C147" s="46" t="s">
        <v>46</v>
      </c>
      <c r="D147" s="77" t="s">
        <v>456</v>
      </c>
    </row>
    <row r="148" spans="1:4" ht="12.3" customHeight="1" x14ac:dyDescent="0.25">
      <c r="A148" s="75" t="s">
        <v>389</v>
      </c>
      <c r="B148" s="46" t="s">
        <v>357</v>
      </c>
      <c r="C148" s="46" t="s">
        <v>46</v>
      </c>
      <c r="D148" s="77" t="s">
        <v>421</v>
      </c>
    </row>
    <row r="149" spans="1:4" ht="12.3" customHeight="1" x14ac:dyDescent="0.25">
      <c r="A149" s="75" t="s">
        <v>390</v>
      </c>
      <c r="B149" s="46" t="s">
        <v>358</v>
      </c>
      <c r="C149" s="46" t="s">
        <v>46</v>
      </c>
      <c r="D149" s="77" t="s">
        <v>422</v>
      </c>
    </row>
    <row r="150" spans="1:4" ht="12.3" customHeight="1" x14ac:dyDescent="0.25">
      <c r="A150" s="75" t="s">
        <v>333</v>
      </c>
      <c r="B150" s="46" t="s">
        <v>332</v>
      </c>
      <c r="C150" s="46" t="s">
        <v>46</v>
      </c>
      <c r="D150" s="77" t="s">
        <v>334</v>
      </c>
    </row>
    <row r="151" spans="1:4" ht="12.3" customHeight="1" x14ac:dyDescent="0.25">
      <c r="A151" s="75" t="s">
        <v>391</v>
      </c>
      <c r="B151" s="46" t="s">
        <v>359</v>
      </c>
      <c r="C151" s="46" t="s">
        <v>46</v>
      </c>
      <c r="D151" s="77" t="s">
        <v>423</v>
      </c>
    </row>
    <row r="152" spans="1:4" ht="12.3" customHeight="1" x14ac:dyDescent="0.25">
      <c r="A152" s="75" t="s">
        <v>392</v>
      </c>
      <c r="B152" s="46" t="s">
        <v>360</v>
      </c>
      <c r="C152" s="46" t="s">
        <v>46</v>
      </c>
      <c r="D152" s="77" t="s">
        <v>424</v>
      </c>
    </row>
    <row r="153" spans="1:4" ht="12.3" customHeight="1" x14ac:dyDescent="0.25">
      <c r="A153" s="75" t="s">
        <v>393</v>
      </c>
      <c r="B153" s="46" t="s">
        <v>361</v>
      </c>
      <c r="C153" s="46" t="s">
        <v>46</v>
      </c>
      <c r="D153" s="77" t="s">
        <v>425</v>
      </c>
    </row>
    <row r="154" spans="1:4" ht="12.3" customHeight="1" x14ac:dyDescent="0.25">
      <c r="A154" s="75" t="s">
        <v>295</v>
      </c>
      <c r="B154" s="46" t="s">
        <v>294</v>
      </c>
      <c r="C154" s="46" t="s">
        <v>46</v>
      </c>
      <c r="D154" s="77" t="s">
        <v>296</v>
      </c>
    </row>
    <row r="155" spans="1:4" ht="12.3" customHeight="1" x14ac:dyDescent="0.25">
      <c r="A155" s="75" t="s">
        <v>457</v>
      </c>
      <c r="B155" s="46" t="s">
        <v>458</v>
      </c>
      <c r="C155" s="46" t="s">
        <v>46</v>
      </c>
      <c r="D155" s="77" t="s">
        <v>459</v>
      </c>
    </row>
    <row r="156" spans="1:4" ht="12.3" customHeight="1" x14ac:dyDescent="0.25">
      <c r="A156" s="75" t="s">
        <v>299</v>
      </c>
      <c r="B156" s="46" t="s">
        <v>298</v>
      </c>
      <c r="C156" s="46" t="s">
        <v>46</v>
      </c>
      <c r="D156" s="77" t="s">
        <v>300</v>
      </c>
    </row>
    <row r="157" spans="1:4" ht="12.3" customHeight="1" x14ac:dyDescent="0.25">
      <c r="A157" s="75" t="s">
        <v>394</v>
      </c>
      <c r="B157" s="46" t="s">
        <v>362</v>
      </c>
      <c r="C157" s="46" t="s">
        <v>46</v>
      </c>
      <c r="D157" s="77" t="s">
        <v>426</v>
      </c>
    </row>
    <row r="158" spans="1:4" ht="12.3" customHeight="1" x14ac:dyDescent="0.25">
      <c r="A158" s="75" t="s">
        <v>544</v>
      </c>
      <c r="B158" s="46" t="s">
        <v>545</v>
      </c>
      <c r="C158" s="46" t="s">
        <v>46</v>
      </c>
      <c r="D158" s="77" t="s">
        <v>546</v>
      </c>
    </row>
    <row r="159" spans="1:4" ht="12.3" customHeight="1" x14ac:dyDescent="0.25">
      <c r="A159" s="75" t="s">
        <v>395</v>
      </c>
      <c r="B159" s="46" t="s">
        <v>363</v>
      </c>
      <c r="C159" s="46" t="s">
        <v>46</v>
      </c>
      <c r="D159" s="77" t="s">
        <v>427</v>
      </c>
    </row>
    <row r="160" spans="1:4" ht="12.3" customHeight="1" x14ac:dyDescent="0.25">
      <c r="A160" s="75" t="s">
        <v>336</v>
      </c>
      <c r="B160" s="46" t="s">
        <v>335</v>
      </c>
      <c r="C160" s="46" t="s">
        <v>46</v>
      </c>
      <c r="D160" s="77" t="s">
        <v>337</v>
      </c>
    </row>
    <row r="161" spans="1:4" ht="12.3" customHeight="1" x14ac:dyDescent="0.25">
      <c r="A161" s="75" t="s">
        <v>302</v>
      </c>
      <c r="B161" s="46" t="s">
        <v>301</v>
      </c>
      <c r="C161" s="46" t="s">
        <v>46</v>
      </c>
      <c r="D161" s="77" t="s">
        <v>303</v>
      </c>
    </row>
    <row r="162" spans="1:4" ht="12.3" customHeight="1" x14ac:dyDescent="0.25">
      <c r="A162" s="75" t="s">
        <v>6</v>
      </c>
      <c r="B162" s="46" t="s">
        <v>304</v>
      </c>
      <c r="C162" s="46" t="s">
        <v>46</v>
      </c>
      <c r="D162" s="77" t="s">
        <v>305</v>
      </c>
    </row>
    <row r="163" spans="1:4" ht="12.3" customHeight="1" x14ac:dyDescent="0.25">
      <c r="A163" s="75" t="s">
        <v>396</v>
      </c>
      <c r="B163" s="46" t="s">
        <v>364</v>
      </c>
      <c r="C163" s="46" t="s">
        <v>46</v>
      </c>
      <c r="D163" s="77" t="s">
        <v>428</v>
      </c>
    </row>
    <row r="164" spans="1:4" ht="12.3" customHeight="1" x14ac:dyDescent="0.25">
      <c r="A164" s="75" t="s">
        <v>397</v>
      </c>
      <c r="B164" s="46" t="s">
        <v>365</v>
      </c>
      <c r="C164" s="46" t="s">
        <v>46</v>
      </c>
      <c r="D164" s="77" t="s">
        <v>429</v>
      </c>
    </row>
    <row r="165" spans="1:4" ht="12.3" customHeight="1" x14ac:dyDescent="0.25">
      <c r="A165" s="75" t="s">
        <v>547</v>
      </c>
      <c r="B165" s="46" t="s">
        <v>306</v>
      </c>
      <c r="C165" s="46" t="s">
        <v>46</v>
      </c>
      <c r="D165" s="77" t="s">
        <v>307</v>
      </c>
    </row>
    <row r="166" spans="1:4" ht="12.3" customHeight="1" x14ac:dyDescent="0.25">
      <c r="A166" s="75" t="s">
        <v>309</v>
      </c>
      <c r="B166" s="46" t="s">
        <v>308</v>
      </c>
      <c r="C166" s="46" t="s">
        <v>46</v>
      </c>
      <c r="D166" s="77" t="s">
        <v>310</v>
      </c>
    </row>
    <row r="167" spans="1:4" ht="12.3" customHeight="1" x14ac:dyDescent="0.25">
      <c r="A167" s="75" t="s">
        <v>398</v>
      </c>
      <c r="B167" s="46" t="s">
        <v>366</v>
      </c>
      <c r="C167" s="46" t="s">
        <v>46</v>
      </c>
      <c r="D167" s="77" t="s">
        <v>430</v>
      </c>
    </row>
    <row r="168" spans="1:4" ht="12.3" customHeight="1" x14ac:dyDescent="0.25">
      <c r="A168" s="75" t="s">
        <v>312</v>
      </c>
      <c r="B168" s="46" t="s">
        <v>311</v>
      </c>
      <c r="C168" s="46" t="s">
        <v>46</v>
      </c>
      <c r="D168" s="77" t="s">
        <v>313</v>
      </c>
    </row>
    <row r="169" spans="1:4" ht="12.3" customHeight="1" x14ac:dyDescent="0.25">
      <c r="A169" s="75" t="s">
        <v>315</v>
      </c>
      <c r="B169" s="46" t="s">
        <v>314</v>
      </c>
      <c r="C169" s="46" t="s">
        <v>46</v>
      </c>
      <c r="D169" s="77" t="s">
        <v>316</v>
      </c>
    </row>
    <row r="170" spans="1:4" ht="12.3" customHeight="1" x14ac:dyDescent="0.25">
      <c r="A170" s="75" t="s">
        <v>399</v>
      </c>
      <c r="B170" s="46" t="s">
        <v>367</v>
      </c>
      <c r="C170" s="46" t="s">
        <v>46</v>
      </c>
      <c r="D170" s="77" t="s">
        <v>431</v>
      </c>
    </row>
    <row r="171" spans="1:4" ht="12.3" customHeight="1" x14ac:dyDescent="0.25">
      <c r="A171" s="75" t="s">
        <v>400</v>
      </c>
      <c r="B171" s="46" t="s">
        <v>368</v>
      </c>
      <c r="C171" s="46" t="s">
        <v>46</v>
      </c>
      <c r="D171" s="77" t="s">
        <v>432</v>
      </c>
    </row>
    <row r="172" spans="1:4" ht="12.3" customHeight="1" x14ac:dyDescent="0.25">
      <c r="A172" s="75" t="s">
        <v>321</v>
      </c>
      <c r="B172" s="46" t="s">
        <v>320</v>
      </c>
      <c r="C172" s="46" t="s">
        <v>46</v>
      </c>
      <c r="D172" s="77" t="s">
        <v>322</v>
      </c>
    </row>
    <row r="173" spans="1:4" ht="12.3" customHeight="1" x14ac:dyDescent="0.25">
      <c r="A173" s="75" t="s">
        <v>318</v>
      </c>
      <c r="B173" s="46" t="s">
        <v>317</v>
      </c>
      <c r="C173" s="46" t="s">
        <v>46</v>
      </c>
      <c r="D173" s="77" t="s">
        <v>319</v>
      </c>
    </row>
    <row r="174" spans="1:4" ht="12.3" customHeight="1" x14ac:dyDescent="0.25">
      <c r="A174" s="75" t="s">
        <v>401</v>
      </c>
      <c r="B174" s="46" t="s">
        <v>369</v>
      </c>
      <c r="C174" s="46" t="s">
        <v>46</v>
      </c>
      <c r="D174" s="77" t="s">
        <v>433</v>
      </c>
    </row>
    <row r="175" spans="1:4" ht="12.3" customHeight="1" x14ac:dyDescent="0.25">
      <c r="A175" s="75" t="s">
        <v>7</v>
      </c>
      <c r="B175" s="46" t="s">
        <v>175</v>
      </c>
      <c r="C175" s="46" t="s">
        <v>46</v>
      </c>
      <c r="D175" s="77" t="s">
        <v>176</v>
      </c>
    </row>
    <row r="176" spans="1:4" ht="12.3" customHeight="1" x14ac:dyDescent="0.25">
      <c r="A176" s="81" t="s">
        <v>402</v>
      </c>
      <c r="B176" s="47" t="s">
        <v>370</v>
      </c>
      <c r="C176" s="47" t="s">
        <v>46</v>
      </c>
      <c r="D176" s="48" t="s">
        <v>434</v>
      </c>
    </row>
  </sheetData>
  <sheetProtection algorithmName="SHA-512" hashValue="68JJwMEiVXYdxoBmKnkN0qFSmepKpxfxHZovyffKOxOHgzuwKSWLZbT/CsJWXZx5ZYv2MyiaYl1SgpADQqBizA==" saltValue="lhjnVGJPtrQ5TxYyIByojw==" spinCount="100000" sheet="1" objects="1" scenarios="1"/>
  <sortState xmlns:xlrd2="http://schemas.microsoft.com/office/spreadsheetml/2017/richdata2" ref="A3:D151">
    <sortCondition ref="D3:D151"/>
    <sortCondition ref="B3:B151"/>
  </sortState>
  <mergeCells count="8">
    <mergeCell ref="A1:D1"/>
    <mergeCell ref="F53:G53"/>
    <mergeCell ref="F1:G1"/>
    <mergeCell ref="F11:I11"/>
    <mergeCell ref="F17:I17"/>
    <mergeCell ref="F7:L7"/>
    <mergeCell ref="F32:G32"/>
    <mergeCell ref="H32:I3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73653-0A18-4ABE-8C6C-DB41C9CAF76B}">
  <sheetPr codeName="Sheet4"/>
  <dimension ref="A1:H30"/>
  <sheetViews>
    <sheetView zoomScaleNormal="100" workbookViewId="0">
      <pane xSplit="1" ySplit="10" topLeftCell="B11" activePane="bottomRight" state="frozen"/>
      <selection pane="topRight" activeCell="B1" sqref="B1"/>
      <selection pane="bottomLeft" activeCell="A11" sqref="A11"/>
      <selection pane="bottomRight" activeCell="F38" sqref="F38"/>
    </sheetView>
  </sheetViews>
  <sheetFormatPr defaultColWidth="9.109375" defaultRowHeight="12" x14ac:dyDescent="0.25"/>
  <cols>
    <col min="1" max="3" width="8.44140625" style="46" customWidth="1"/>
    <col min="4" max="4" width="14.44140625" style="46" customWidth="1"/>
    <col min="5" max="5" width="15.44140625" style="46" bestFit="1" customWidth="1"/>
    <col min="6" max="6" width="21.44140625" style="71" customWidth="1"/>
    <col min="7" max="7" width="12" style="46" customWidth="1"/>
    <col min="8" max="8" width="151.44140625" style="46" customWidth="1"/>
    <col min="9" max="16384" width="9.109375" style="46"/>
  </cols>
  <sheetData>
    <row r="1" spans="1:8" ht="14.4" x14ac:dyDescent="0.25">
      <c r="A1" s="197" t="str">
        <f>VLOOKUP("G00",tblTranslation[],LangNameID,FALSE) &amp;" ( "&amp;Idiom&amp;" )"</f>
        <v>Instructions to complete the form ( ENG )</v>
      </c>
      <c r="B1" s="197"/>
      <c r="C1" s="197"/>
      <c r="D1" s="197"/>
      <c r="E1" s="197"/>
      <c r="F1" s="197"/>
      <c r="G1" s="197"/>
      <c r="H1" s="197"/>
    </row>
    <row r="2" spans="1:8" ht="13.8" x14ac:dyDescent="0.25">
      <c r="A2" s="198" t="str">
        <f>VLOOKUP("G01",tblTranslation[],LangFieldID,FALSE)</f>
        <v>General</v>
      </c>
      <c r="B2" s="198"/>
      <c r="C2" s="198"/>
      <c r="D2" s="198"/>
      <c r="E2" s="198"/>
      <c r="F2" s="63"/>
      <c r="G2" s="64"/>
      <c r="H2" s="65"/>
    </row>
    <row r="3" spans="1:8" s="128" customFormat="1" ht="10.199999999999999" x14ac:dyDescent="0.2">
      <c r="A3" s="127" t="s">
        <v>561</v>
      </c>
      <c r="B3" s="199" t="str">
        <f>VLOOKUP("G01a",tblTranslation[],LangNameID,FALSE)</f>
        <v>Complete as far as possible the Header and Detail sections (do not leave empty fields when information is available).</v>
      </c>
      <c r="C3" s="199"/>
      <c r="D3" s="199"/>
      <c r="E3" s="199"/>
      <c r="F3" s="199"/>
      <c r="G3" s="199"/>
      <c r="H3" s="199"/>
    </row>
    <row r="4" spans="1:8" s="128" customFormat="1" ht="10.199999999999999" x14ac:dyDescent="0.2">
      <c r="A4" s="127" t="s">
        <v>562</v>
      </c>
      <c r="B4" s="199" t="str">
        <f>VLOOKUP("G01b",tblTranslation[],LangNameID,FALSE)</f>
        <v>In Header section, only white cells can be filled (manually or by selecting from the Combo Box the corresponding code).</v>
      </c>
      <c r="C4" s="199"/>
      <c r="D4" s="199"/>
      <c r="E4" s="199"/>
      <c r="F4" s="199"/>
      <c r="G4" s="199"/>
      <c r="H4" s="199"/>
    </row>
    <row r="5" spans="1:8" s="128" customFormat="1" ht="10.199999999999999" x14ac:dyDescent="0.2">
      <c r="A5" s="127" t="s">
        <v>563</v>
      </c>
      <c r="B5" s="199" t="str">
        <f>VLOOKUP("G01c",tblTranslation[],LangNameID,FALSE)</f>
        <v>Always use ICCAT standard codes (when element "OTHERS" of various fields is required it must be explicitly described in "Notes").</v>
      </c>
      <c r="C5" s="199"/>
      <c r="D5" s="199"/>
      <c r="E5" s="199"/>
      <c r="F5" s="199"/>
      <c r="G5" s="199"/>
      <c r="H5" s="199"/>
    </row>
    <row r="6" spans="1:8" s="128" customFormat="1" ht="10.199999999999999" x14ac:dyDescent="0.2">
      <c r="A6" s="127" t="s">
        <v>564</v>
      </c>
      <c r="B6" s="199" t="str">
        <f>VLOOKUP("G01d",tblTranslation[],LangNameID,FALSE)</f>
        <v>Recommendation for users with databases: To paste an entire dataset into the Detail section (it must have the same structure and format) use "Paste special (values)"</v>
      </c>
      <c r="C6" s="199"/>
      <c r="D6" s="199"/>
      <c r="E6" s="199"/>
      <c r="F6" s="199"/>
      <c r="G6" s="199"/>
      <c r="H6" s="199"/>
    </row>
    <row r="7" spans="1:8" s="128" customFormat="1" ht="10.199999999999999" x14ac:dyDescent="0.2">
      <c r="A7" s="127" t="s">
        <v>565</v>
      </c>
      <c r="B7" s="199" t="str">
        <f>VLOOKUP("G01e",tblTranslation[],LangNameID,FALSE)</f>
        <v>Leave fields "blank" when you are unable to collect information</v>
      </c>
      <c r="C7" s="199"/>
      <c r="D7" s="199"/>
      <c r="E7" s="199"/>
      <c r="F7" s="199"/>
      <c r="G7" s="199"/>
      <c r="H7" s="199"/>
    </row>
    <row r="8" spans="1:8" x14ac:dyDescent="0.25">
      <c r="A8" s="66"/>
      <c r="B8" s="66"/>
      <c r="C8" s="67"/>
      <c r="D8" s="67"/>
      <c r="E8" s="67"/>
      <c r="F8" s="68"/>
      <c r="G8" s="69"/>
      <c r="H8" s="66"/>
    </row>
    <row r="9" spans="1:8" ht="13.8" x14ac:dyDescent="0.25">
      <c r="A9" s="200" t="str">
        <f>VLOOKUP("S00",tblTranslation[],LangFieldID,FALSE)</f>
        <v>Specific (by field)</v>
      </c>
      <c r="B9" s="200"/>
      <c r="C9" s="200"/>
      <c r="D9" s="200"/>
      <c r="E9" s="200"/>
      <c r="F9" s="68"/>
      <c r="G9" s="69"/>
      <c r="H9" s="66"/>
    </row>
    <row r="10" spans="1:8" x14ac:dyDescent="0.25">
      <c r="A10" s="129" t="str">
        <f>VLOOKUP("SC01",tblTranslation[],LangFieldID,FALSE)</f>
        <v>Form</v>
      </c>
      <c r="B10" s="129" t="str">
        <f>VLOOKUP("SC02",tblTranslation[],LangFieldID,FALSE)</f>
        <v>Sub-form</v>
      </c>
      <c r="C10" s="129" t="str">
        <f>VLOOKUP("SC03",tblTranslation[],LangFieldID,FALSE)</f>
        <v>Part</v>
      </c>
      <c r="D10" s="129" t="str">
        <f>VLOOKUP("SC04",tblTranslation[],LangFieldID,FALSE)</f>
        <v>Section</v>
      </c>
      <c r="E10" s="129" t="str">
        <f>VLOOKUP("SC05",tblTranslation[],LangFieldID,FALSE)</f>
        <v>Sub-section</v>
      </c>
      <c r="F10" s="130" t="str">
        <f>VLOOKUP("SC06",tblTranslation[],LangFieldID,FALSE)</f>
        <v>Field (name)</v>
      </c>
      <c r="G10" s="131" t="str">
        <f>VLOOKUP("SC07",tblTranslation[],LangFieldID,FALSE)</f>
        <v>Field (format)</v>
      </c>
      <c r="H10" s="129" t="str">
        <f>VLOOKUP("SC08",tblTranslation[],LangFieldID,FALSE)</f>
        <v>Description</v>
      </c>
    </row>
    <row r="11" spans="1:8" ht="12.15" customHeight="1" x14ac:dyDescent="0.25">
      <c r="A11" s="213" t="str">
        <f>VLOOKUP("T00",tblTranslation[],LangFieldID,FALSE)</f>
        <v>CP55-SMA_McRp</v>
      </c>
      <c r="B11" s="201" t="str">
        <f>VLOOKUP("T01",tblTranslation[],LangFieldID,FALSE)</f>
        <v>Title</v>
      </c>
      <c r="C11" s="202"/>
      <c r="D11" s="202"/>
      <c r="E11" s="203"/>
      <c r="F11" s="138" t="str">
        <f>VLOOKUP("tVersion",tblTranslation[],LangFieldID,FALSE)</f>
        <v>Version</v>
      </c>
      <c r="G11" s="136" t="str">
        <f>VLOOKUP("tVersion",tblTranslation[],6,FALSE)</f>
        <v>(fixed)</v>
      </c>
      <c r="H11" s="134" t="str">
        <f>VLOOKUP("tVersion",tblTranslation[],LangNameID,FALSE)</f>
        <v>Always use the latest version of this form which will be available on the ICCAT web site</v>
      </c>
    </row>
    <row r="12" spans="1:8" x14ac:dyDescent="0.25">
      <c r="A12" s="214"/>
      <c r="B12" s="204"/>
      <c r="C12" s="205"/>
      <c r="D12" s="205"/>
      <c r="E12" s="206"/>
      <c r="F12" s="138" t="str">
        <f>VLOOKUP("tLang",tblTranslation[],LangFieldID,FALSE)</f>
        <v>Language</v>
      </c>
      <c r="G12" s="136" t="str">
        <f>VLOOKUP("tLang",tblTranslation[],6,FALSE)</f>
        <v>ICCAT code</v>
      </c>
      <c r="H12" s="134" t="str">
        <f>VLOOKUP("tLang",tblTranslation[],LangNameID,FALSE)</f>
        <v>Choose the language (EN, FR, ES) for form translation</v>
      </c>
    </row>
    <row r="13" spans="1:8" ht="12.15" customHeight="1" x14ac:dyDescent="0.25">
      <c r="A13" s="214"/>
      <c r="B13" s="213" t="str">
        <f>VLOOKUP("T03",tblTranslation[],LangFieldID,FALSE)</f>
        <v>CP55</v>
      </c>
      <c r="C13" s="213" t="str">
        <f>VLOOKUP("H00",tblTranslation[],LangFieldID,FALSE)</f>
        <v>Header</v>
      </c>
      <c r="D13" s="207" t="str">
        <f>VLOOKUP("H10",tblTranslation[],LangFieldID,FALSE)</f>
        <v>Flag Correspondent</v>
      </c>
      <c r="E13" s="208"/>
      <c r="F13" s="139" t="str">
        <f>VLOOKUP("hPerson",tblTranslation[],LangFieldID,FALSE)</f>
        <v>Name</v>
      </c>
      <c r="G13" s="137" t="str">
        <f>VLOOKUP("hPerson",tblTranslation[],6,FALSE)</f>
        <v>string</v>
      </c>
      <c r="H13" s="135" t="str">
        <f>VLOOKUP("hPerson",tblTranslation[],LangNameID,FALSE)</f>
        <v>Enter the name of the person to be contacted in the event of enquiries</v>
      </c>
    </row>
    <row r="14" spans="1:8" x14ac:dyDescent="0.25">
      <c r="A14" s="214"/>
      <c r="B14" s="214"/>
      <c r="C14" s="214"/>
      <c r="D14" s="209"/>
      <c r="E14" s="210"/>
      <c r="F14" s="139" t="str">
        <f>VLOOKUP("hAgency",tblTranslation[],LangFieldID,FALSE)</f>
        <v>Reporting Agency</v>
      </c>
      <c r="G14" s="137" t="str">
        <f>VLOOKUP("hAgency",tblTranslation[],6,FALSE)</f>
        <v>string</v>
      </c>
      <c r="H14" s="135" t="str">
        <f>VLOOKUP("hAgency",tblTranslation[],LangNameID,FALSE)</f>
        <v>Enter the name of your ministry, institute or agency</v>
      </c>
    </row>
    <row r="15" spans="1:8" x14ac:dyDescent="0.25">
      <c r="A15" s="214"/>
      <c r="B15" s="214"/>
      <c r="C15" s="214"/>
      <c r="D15" s="209"/>
      <c r="E15" s="210"/>
      <c r="F15" s="139" t="str">
        <f>VLOOKUP("hAddress",tblTranslation[],LangFieldID,FALSE)</f>
        <v>Address</v>
      </c>
      <c r="G15" s="137" t="str">
        <f>VLOOKUP("hAddress",tblTranslation[],6,FALSE)</f>
        <v>string</v>
      </c>
      <c r="H15" s="135" t="str">
        <f>VLOOKUP("hAddress",tblTranslation[],LangNameID,FALSE)</f>
        <v>Enter the street address of your ministry, institute or agency</v>
      </c>
    </row>
    <row r="16" spans="1:8" x14ac:dyDescent="0.25">
      <c r="A16" s="214"/>
      <c r="B16" s="214"/>
      <c r="C16" s="214"/>
      <c r="D16" s="209"/>
      <c r="E16" s="210"/>
      <c r="F16" s="139" t="str">
        <f>VLOOKUP("hEmail",tblTranslation[],LangFieldID,FALSE)</f>
        <v>Email</v>
      </c>
      <c r="G16" s="137" t="str">
        <f>VLOOKUP("hEmail",tblTranslation[],6,FALSE)</f>
        <v>string</v>
      </c>
      <c r="H16" s="135" t="str">
        <f>VLOOKUP("hEmail",tblTranslation[],LangNameID,FALSE)</f>
        <v>Enter the email address of the person to be contacted</v>
      </c>
    </row>
    <row r="17" spans="1:8" x14ac:dyDescent="0.25">
      <c r="A17" s="214"/>
      <c r="B17" s="214"/>
      <c r="C17" s="214"/>
      <c r="D17" s="211"/>
      <c r="E17" s="212"/>
      <c r="F17" s="139" t="str">
        <f>VLOOKUP("hPhone",tblTranslation[],LangFieldID,FALSE)</f>
        <v>Phone</v>
      </c>
      <c r="G17" s="137" t="str">
        <f>VLOOKUP("hPhone",tblTranslation[],6,FALSE)</f>
        <v>string</v>
      </c>
      <c r="H17" s="135" t="str">
        <f>VLOOKUP("hPhone",tblTranslation[],LangNameID,FALSE)</f>
        <v>Enter the telephone number of the person to be contacted</v>
      </c>
    </row>
    <row r="18" spans="1:8" ht="12.15" customHeight="1" x14ac:dyDescent="0.25">
      <c r="A18" s="214"/>
      <c r="B18" s="214"/>
      <c r="C18" s="214"/>
      <c r="D18" s="216" t="str">
        <f>VLOOKUP("H30",tblTranslation[],LangFieldID,FALSE)</f>
        <v>Data set characteristics</v>
      </c>
      <c r="E18" s="132"/>
      <c r="F18" s="140" t="str">
        <f>VLOOKUP("hFlagRep",tblTranslation[],LangFieldID,FALSE)</f>
        <v>Reporting Flag</v>
      </c>
      <c r="G18" s="137" t="str">
        <f>VLOOKUP("hFlagRep",tblTranslation[],6,FALSE)</f>
        <v>ICCAT code</v>
      </c>
      <c r="H18" s="135" t="str">
        <f>VLOOKUP("hFlagRep",tblTranslation[],LangNameID,FALSE)</f>
        <v>Enter the flag of the CPC (Party, Entity or Fishing Entity) submitting the information</v>
      </c>
    </row>
    <row r="19" spans="1:8" ht="12.15" customHeight="1" x14ac:dyDescent="0.25">
      <c r="A19" s="214"/>
      <c r="B19" s="214"/>
      <c r="C19" s="214"/>
      <c r="D19" s="217"/>
      <c r="E19" s="132"/>
      <c r="F19" s="161" t="str">
        <f>VLOOKUP("Species",tblTranslation[],LangFieldID,FALSE)</f>
        <v>Species</v>
      </c>
      <c r="G19" s="137" t="str">
        <f>VLOOKUP("Species",tblTranslation[],6,FALSE)</f>
        <v>ICCAT code</v>
      </c>
      <c r="H19" s="135" t="str">
        <f>VLOOKUP("Species",tblTranslation[],LangNameID,FALSE)</f>
        <v>Species code (Shortfin mako)</v>
      </c>
    </row>
    <row r="20" spans="1:8" x14ac:dyDescent="0.25">
      <c r="A20" s="214"/>
      <c r="B20" s="214"/>
      <c r="C20" s="214"/>
      <c r="D20" s="217"/>
      <c r="E20" s="160" t="str">
        <f>VLOOKUP("hReportingY",tblTranslation[],LangFieldID,FALSE)</f>
        <v>Year of reporting</v>
      </c>
      <c r="F20" s="139" t="str">
        <f>VLOOKUP("HYear",tblTranslation[],LangFieldID,FALSE)</f>
        <v>Year</v>
      </c>
      <c r="G20" s="137" t="str">
        <f>VLOOKUP("HYear",tblTranslation[],6,FALSE)</f>
        <v>date</v>
      </c>
      <c r="H20" s="135" t="str">
        <f>VLOOKUP("HYear",tblTranslation[],LangNameID,FALSE)</f>
        <v>Year to which the data pertain</v>
      </c>
    </row>
    <row r="21" spans="1:8" x14ac:dyDescent="0.25">
      <c r="A21" s="214"/>
      <c r="B21" s="214"/>
      <c r="C21" s="214"/>
      <c r="D21" s="218"/>
      <c r="E21" s="133"/>
      <c r="F21" s="139" t="str">
        <f>VLOOKUP("hNotes",tblTranslation[],LangFieldID,FALSE)</f>
        <v>Notes</v>
      </c>
      <c r="G21" s="137" t="str">
        <f>VLOOKUP("hNotes",tblTranslation[],6,FALSE)</f>
        <v>string</v>
      </c>
      <c r="H21" s="135" t="str">
        <f>VLOOKUP("hNotes",tblTranslation[],LangNameID,FALSE)</f>
        <v>For any relevant notes (justification on lack of LOCODE etc.) or other pertinent information</v>
      </c>
    </row>
    <row r="22" spans="1:8" x14ac:dyDescent="0.25">
      <c r="A22" s="214"/>
      <c r="B22" s="214"/>
      <c r="C22" s="214"/>
      <c r="D22" s="207" t="s">
        <v>2</v>
      </c>
      <c r="E22" s="208"/>
      <c r="F22" s="141" t="str">
        <f>VLOOKUP("hDateRep",tblTranslation[],LangFieldID,FALSE)</f>
        <v>Date reported</v>
      </c>
      <c r="G22" s="137" t="str">
        <f>VLOOKUP("hDateRep",tblTranslation[],6,FALSE)</f>
        <v>date</v>
      </c>
      <c r="H22" s="135" t="str">
        <f>VLOOKUP("hDateRep",tblTranslation[],LangNameID,FALSE)</f>
        <v>Secretariat use only</v>
      </c>
    </row>
    <row r="23" spans="1:8" x14ac:dyDescent="0.25">
      <c r="A23" s="214"/>
      <c r="B23" s="214"/>
      <c r="C23" s="214"/>
      <c r="D23" s="209"/>
      <c r="E23" s="210"/>
      <c r="F23" s="139" t="str">
        <f>VLOOKUP("hRef",tblTranslation[],LangFieldID,FALSE)</f>
        <v>Reference Nº</v>
      </c>
      <c r="G23" s="137" t="str">
        <f>VLOOKUP("hRef",tblTranslation[],6,FALSE)</f>
        <v>ICCAT code</v>
      </c>
      <c r="H23" s="135" t="str">
        <f>VLOOKUP("hRef",tblTranslation[],LangNameID,FALSE)</f>
        <v>Secretariat use only</v>
      </c>
    </row>
    <row r="24" spans="1:8" x14ac:dyDescent="0.25">
      <c r="A24" s="214"/>
      <c r="B24" s="214"/>
      <c r="C24" s="215"/>
      <c r="D24" s="211"/>
      <c r="E24" s="212"/>
      <c r="F24" s="139" t="str">
        <f>VLOOKUP("hFname",tblTranslation[],LangFieldID,FALSE)</f>
        <v>File name (proposed)</v>
      </c>
      <c r="G24" s="137" t="str">
        <f>VLOOKUP("hFName",tblTranslation[],6,FALSE)</f>
        <v>string</v>
      </c>
      <c r="H24" s="135" t="str">
        <f>VLOOKUP("hFName",tblTranslation[],LangNameID,FALSE)</f>
        <v>Send the form to ICCAT with the proposed file name (if required, adding a suffix at the end of the filename: [suffix])</v>
      </c>
    </row>
    <row r="25" spans="1:8" ht="12.15" customHeight="1" x14ac:dyDescent="0.25">
      <c r="A25" s="214"/>
      <c r="B25" s="214"/>
      <c r="C25" s="213" t="str">
        <f>VLOOKUP("D00",tblTranslation[],LangFieldID,FALSE)</f>
        <v>Detail</v>
      </c>
      <c r="D25" s="219" t="str">
        <f>VLOOKUP("D10",tblTranslation[],LangFieldID,FALSE)</f>
        <v>Mandatory information (catches)</v>
      </c>
      <c r="E25" s="220"/>
      <c r="F25" s="142" t="str">
        <f>VLOOKUP("FlagVesCd",tblTranslation[],LangFieldID,FALSE)</f>
        <v>Flag of Vessel (cod)</v>
      </c>
      <c r="G25" s="137" t="str">
        <f>VLOOKUP("FlagVesCd",tblTranslation[],6,FALSE)</f>
        <v>ICCAT code</v>
      </c>
      <c r="H25" s="135" t="str">
        <f>VLOOKUP("FlagVesCd",tblTranslation[],LangNameID,FALSE)</f>
        <v>Choose the flag of the vessel for which the data apply (whether national or foreign flagged vessel)</v>
      </c>
    </row>
    <row r="26" spans="1:8" x14ac:dyDescent="0.25">
      <c r="A26" s="214"/>
      <c r="B26" s="214"/>
      <c r="C26" s="214"/>
      <c r="D26" s="221"/>
      <c r="E26" s="222"/>
      <c r="F26" s="142" t="str">
        <f>VLOOKUP("FisheryType",tblTranslation[],LangFieldID,FALSE)</f>
        <v>Fishery Type</v>
      </c>
      <c r="G26" s="137" t="str">
        <f>VLOOKUP("FisheryType",tblTranslation[],6,FALSE)</f>
        <v>ICCAT code</v>
      </c>
      <c r="H26" s="135" t="str">
        <f>VLOOKUP("FisheryType",tblTranslation[],LangNameID,FALSE)</f>
        <v>Choose the Fishery type code (ICCAT codes)</v>
      </c>
    </row>
    <row r="27" spans="1:8" ht="30.6" x14ac:dyDescent="0.25">
      <c r="A27" s="214"/>
      <c r="B27" s="214"/>
      <c r="C27" s="214"/>
      <c r="D27" s="221"/>
      <c r="E27" s="222"/>
      <c r="F27" s="143" t="str">
        <f>VLOOKUP("MoCd",tblTranslation[],LangFieldID,FALSE)</f>
        <v>Month (cod)</v>
      </c>
      <c r="G27" s="137" t="str">
        <f>VLOOKUP("MoCd",tblTranslation[],6,FALSE)</f>
        <v>ICCAT code</v>
      </c>
      <c r="H27" s="135" t="str">
        <f>VLOOKUP("MoCd",tblTranslation[],LangNameID,FALSE)</f>
        <v>Choose the code for the time period in which the catch being reported was taken. This time period varies according to the species selected and type of fishery. 
For swordfish, reporting will be quarterly regardless of the type of fishery. 
For albacore, reporting will be quarterly in the case of bycatch and monthly for targeted or sport fisheries.</v>
      </c>
    </row>
    <row r="28" spans="1:8" x14ac:dyDescent="0.25">
      <c r="A28" s="214"/>
      <c r="B28" s="214"/>
      <c r="C28" s="214"/>
      <c r="D28" s="221"/>
      <c r="E28" s="222"/>
      <c r="F28" s="142" t="str">
        <f>VLOOKUP("GearGrpCd",tblTranslation[],LangFieldID,FALSE)</f>
        <v>Gear group (cod)</v>
      </c>
      <c r="G28" s="137" t="str">
        <f>VLOOKUP("GearGrpCd",tblTranslation[],6,FALSE)</f>
        <v>ICCAT code</v>
      </c>
      <c r="H28" s="135" t="str">
        <f>VLOOKUP("GearGrpCd",tblTranslation[],LangNameID,FALSE)</f>
        <v>Select the most appropriate Gear group code (ICCAT codes)</v>
      </c>
    </row>
    <row r="29" spans="1:8" x14ac:dyDescent="0.25">
      <c r="A29" s="214"/>
      <c r="B29" s="214"/>
      <c r="C29" s="214"/>
      <c r="D29" s="221"/>
      <c r="E29" s="222"/>
      <c r="F29" s="142" t="str">
        <f>VLOOKUP("StockCd",tblTranslation[],LangFieldID,FALSE)</f>
        <v>Stock (cod)</v>
      </c>
      <c r="G29" s="137" t="str">
        <f>VLOOKUP("StockCd",tblTranslation[],6,FALSE)</f>
        <v>ICCAT code</v>
      </c>
      <c r="H29" s="135" t="str">
        <f>VLOOKUP("StockCd",tblTranslation[],LangNameID,FALSE)</f>
        <v>Choose a valid area (ICCAT codes)</v>
      </c>
    </row>
    <row r="30" spans="1:8" x14ac:dyDescent="0.25">
      <c r="A30" s="215"/>
      <c r="B30" s="215"/>
      <c r="C30" s="215"/>
      <c r="D30" s="223"/>
      <c r="E30" s="224"/>
      <c r="F30" s="144" t="str">
        <f>VLOOKUP("QtyKg",tblTranslation[],LangFieldID,FALSE)</f>
        <v>Quantities caught (kg)</v>
      </c>
      <c r="G30" s="137" t="str">
        <f>VLOOKUP("QtyKg",tblTranslation[],6,FALSE)</f>
        <v>float</v>
      </c>
      <c r="H30" s="135" t="str">
        <f>VLOOKUP("QtyKg",tblTranslation[],LangNameID,FALSE)</f>
        <v>Enter the amount (kg) of fish caught. 0 catch must be reported</v>
      </c>
    </row>
  </sheetData>
  <sheetProtection algorithmName="SHA-512" hashValue="a0HdPZ3seK7Ohg/PZQJA7HP38dEzkybBqSfwlblVYUcPhhkko59Vu4vmc+1e02nz+WUSyMUM3Igu6WPC5HxCKQ==" saltValue="8+tFHRzVCpq+EY7dAsCacQ==" spinCount="100000" sheet="1" objects="1" scenarios="1"/>
  <mergeCells count="17">
    <mergeCell ref="B6:H6"/>
    <mergeCell ref="B7:H7"/>
    <mergeCell ref="A9:E9"/>
    <mergeCell ref="B11:E12"/>
    <mergeCell ref="D13:E17"/>
    <mergeCell ref="B13:B30"/>
    <mergeCell ref="A11:A30"/>
    <mergeCell ref="C13:C24"/>
    <mergeCell ref="C25:C30"/>
    <mergeCell ref="D18:D21"/>
    <mergeCell ref="D25:E30"/>
    <mergeCell ref="D22:E24"/>
    <mergeCell ref="A1:H1"/>
    <mergeCell ref="A2:E2"/>
    <mergeCell ref="B3:H3"/>
    <mergeCell ref="B4:H4"/>
    <mergeCell ref="B5:H5"/>
  </mergeCells>
  <hyperlinks>
    <hyperlink ref="F28" location="GearGrpCod" display="GearGrpCod" xr:uid="{9BF7FFD1-6EC3-4FE4-A08E-4027467B59B9}"/>
    <hyperlink ref="F18" location="FlagName" display="FlagName" xr:uid="{9FF047DA-F544-48A4-9EFC-00FCE9128672}"/>
    <hyperlink ref="F27" location="MoQtrCod" display="MoQtrCod" xr:uid="{FC723F74-A70F-4C11-91DE-7CDA2355C207}"/>
    <hyperlink ref="F25" location="FlagCod" display="FlagCod" xr:uid="{A7BB2A47-612D-4634-BE4A-04D7FCD9A277}"/>
    <hyperlink ref="F26" location="FisheryType" display="FisheryType" xr:uid="{58B80F94-A66B-41CD-B18B-AE2A8F1ADB9C}"/>
    <hyperlink ref="F29" location="AreaCod" display="AreaCod" xr:uid="{C0BBC599-01A1-45E6-BD99-BCE8433DE34C}"/>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51"/>
  <sheetViews>
    <sheetView topLeftCell="A3" zoomScale="115" zoomScaleNormal="115" workbookViewId="0">
      <selection activeCell="D27" sqref="D27"/>
    </sheetView>
  </sheetViews>
  <sheetFormatPr defaultColWidth="10.44140625" defaultRowHeight="10.199999999999999" x14ac:dyDescent="0.2"/>
  <cols>
    <col min="1" max="1" width="15" style="9" bestFit="1" customWidth="1"/>
    <col min="2" max="2" width="8.44140625" style="9" bestFit="1" customWidth="1"/>
    <col min="3" max="3" width="20.44140625" style="9" customWidth="1"/>
    <col min="4" max="4" width="14.44140625" style="9" bestFit="1" customWidth="1"/>
    <col min="5" max="9" width="14.44140625" style="9" customWidth="1"/>
    <col min="10" max="10" width="46.44140625" style="9" bestFit="1" customWidth="1"/>
    <col min="11" max="11" width="46.44140625" style="9" customWidth="1"/>
    <col min="12" max="12" width="46.44140625" style="9" bestFit="1" customWidth="1"/>
    <col min="13" max="16384" width="10.44140625" style="9"/>
  </cols>
  <sheetData>
    <row r="1" spans="1:12" ht="12" x14ac:dyDescent="0.2">
      <c r="A1" s="14" t="s">
        <v>549</v>
      </c>
      <c r="B1" s="14"/>
      <c r="C1" s="14"/>
      <c r="D1" s="14"/>
      <c r="E1" s="14"/>
      <c r="F1" s="15"/>
      <c r="G1" s="59" t="s">
        <v>550</v>
      </c>
      <c r="H1" s="8">
        <f>IF(Idiom="ENG",7,IF(Idiom="FRA",8,9))</f>
        <v>7</v>
      </c>
    </row>
    <row r="2" spans="1:12" ht="12" x14ac:dyDescent="0.2">
      <c r="A2" s="10"/>
      <c r="B2" s="10"/>
      <c r="C2" s="10"/>
      <c r="D2" s="10"/>
      <c r="E2" s="10"/>
      <c r="F2" s="10"/>
      <c r="G2" s="59" t="s">
        <v>722</v>
      </c>
      <c r="H2" s="8">
        <f>IF(Idiom="ENG",10,IF(Idiom="FRA",11,12))</f>
        <v>10</v>
      </c>
    </row>
    <row r="4" spans="1:12" x14ac:dyDescent="0.2">
      <c r="A4" s="11" t="s">
        <v>10</v>
      </c>
      <c r="B4" s="11" t="s">
        <v>557</v>
      </c>
      <c r="C4" s="11" t="s">
        <v>558</v>
      </c>
      <c r="D4" s="11" t="s">
        <v>9</v>
      </c>
      <c r="E4" s="11" t="s">
        <v>559</v>
      </c>
      <c r="F4" s="11" t="s">
        <v>560</v>
      </c>
      <c r="G4" s="7" t="s">
        <v>551</v>
      </c>
      <c r="H4" s="7" t="s">
        <v>552</v>
      </c>
      <c r="I4" s="7" t="s">
        <v>553</v>
      </c>
      <c r="J4" s="11" t="s">
        <v>554</v>
      </c>
      <c r="K4" s="11" t="s">
        <v>555</v>
      </c>
      <c r="L4" s="11" t="s">
        <v>556</v>
      </c>
    </row>
    <row r="5" spans="1:12" x14ac:dyDescent="0.2">
      <c r="A5" s="13" t="s">
        <v>566</v>
      </c>
      <c r="B5" s="13"/>
      <c r="C5" s="13" t="s">
        <v>921</v>
      </c>
      <c r="D5" s="13" t="s">
        <v>11</v>
      </c>
      <c r="E5" s="13" t="s">
        <v>567</v>
      </c>
      <c r="F5" s="13" t="s">
        <v>568</v>
      </c>
      <c r="G5" s="13" t="s">
        <v>936</v>
      </c>
      <c r="H5" s="13" t="s">
        <v>936</v>
      </c>
      <c r="I5" s="13" t="s">
        <v>936</v>
      </c>
      <c r="J5" s="13" t="s">
        <v>933</v>
      </c>
      <c r="K5" s="13" t="s">
        <v>934</v>
      </c>
      <c r="L5" s="13" t="s">
        <v>935</v>
      </c>
    </row>
    <row r="6" spans="1:12" s="12" customFormat="1" x14ac:dyDescent="0.3">
      <c r="A6" s="83" t="s">
        <v>12</v>
      </c>
      <c r="B6" s="83">
        <v>2</v>
      </c>
      <c r="C6" s="13" t="s">
        <v>921</v>
      </c>
      <c r="D6" s="13" t="s">
        <v>11</v>
      </c>
      <c r="E6" s="83" t="s">
        <v>569</v>
      </c>
      <c r="F6" s="83" t="s">
        <v>568</v>
      </c>
      <c r="G6" s="83" t="s">
        <v>11</v>
      </c>
      <c r="H6" s="83" t="s">
        <v>570</v>
      </c>
      <c r="I6" s="83" t="s">
        <v>571</v>
      </c>
      <c r="J6" s="83" t="s">
        <v>572</v>
      </c>
      <c r="K6" s="83" t="s">
        <v>573</v>
      </c>
      <c r="L6" s="83" t="s">
        <v>574</v>
      </c>
    </row>
    <row r="7" spans="1:12" s="12" customFormat="1" ht="20.399999999999999" x14ac:dyDescent="0.3">
      <c r="A7" s="84" t="s">
        <v>575</v>
      </c>
      <c r="B7" s="13">
        <v>3</v>
      </c>
      <c r="C7" s="13" t="s">
        <v>921</v>
      </c>
      <c r="D7" s="13" t="s">
        <v>11</v>
      </c>
      <c r="E7" s="83" t="s">
        <v>569</v>
      </c>
      <c r="F7" s="83" t="s">
        <v>568</v>
      </c>
      <c r="G7" s="83" t="s">
        <v>576</v>
      </c>
      <c r="H7" s="83" t="s">
        <v>577</v>
      </c>
      <c r="I7" s="83" t="s">
        <v>578</v>
      </c>
      <c r="J7" s="83" t="s">
        <v>579</v>
      </c>
      <c r="K7" s="83" t="s">
        <v>580</v>
      </c>
      <c r="L7" s="83" t="s">
        <v>581</v>
      </c>
    </row>
    <row r="8" spans="1:12" s="12" customFormat="1" x14ac:dyDescent="0.3">
      <c r="A8" s="86" t="s">
        <v>656</v>
      </c>
      <c r="B8" s="85">
        <v>4</v>
      </c>
      <c r="C8" s="13" t="s">
        <v>921</v>
      </c>
      <c r="D8" s="85" t="s">
        <v>11</v>
      </c>
      <c r="E8" s="85" t="s">
        <v>567</v>
      </c>
      <c r="F8" s="87" t="s">
        <v>568</v>
      </c>
      <c r="G8" s="85" t="s">
        <v>923</v>
      </c>
      <c r="H8" s="85" t="s">
        <v>923</v>
      </c>
      <c r="I8" s="85" t="s">
        <v>923</v>
      </c>
      <c r="J8" s="85" t="s">
        <v>937</v>
      </c>
      <c r="K8" s="85" t="s">
        <v>938</v>
      </c>
      <c r="L8" s="88" t="s">
        <v>939</v>
      </c>
    </row>
    <row r="9" spans="1:12" s="21" customFormat="1" ht="20.399999999999999" x14ac:dyDescent="0.3">
      <c r="A9" s="86" t="s">
        <v>582</v>
      </c>
      <c r="B9" s="85">
        <v>5</v>
      </c>
      <c r="C9" s="13" t="s">
        <v>921</v>
      </c>
      <c r="D9" s="85" t="s">
        <v>11</v>
      </c>
      <c r="E9" s="85" t="s">
        <v>583</v>
      </c>
      <c r="F9" s="87" t="s">
        <v>584</v>
      </c>
      <c r="G9" s="85" t="s">
        <v>0</v>
      </c>
      <c r="H9" s="85" t="s">
        <v>0</v>
      </c>
      <c r="I9" s="85" t="s">
        <v>585</v>
      </c>
      <c r="J9" s="85" t="s">
        <v>723</v>
      </c>
      <c r="K9" s="85" t="s">
        <v>899</v>
      </c>
      <c r="L9" s="88" t="s">
        <v>725</v>
      </c>
    </row>
    <row r="10" spans="1:12" s="21" customFormat="1" x14ac:dyDescent="0.3">
      <c r="A10" s="86" t="s">
        <v>586</v>
      </c>
      <c r="B10" s="85">
        <v>6</v>
      </c>
      <c r="C10" s="13" t="s">
        <v>921</v>
      </c>
      <c r="D10" s="85" t="s">
        <v>11</v>
      </c>
      <c r="E10" s="85" t="s">
        <v>583</v>
      </c>
      <c r="F10" s="87" t="s">
        <v>587</v>
      </c>
      <c r="G10" s="85" t="s">
        <v>588</v>
      </c>
      <c r="H10" s="85" t="s">
        <v>589</v>
      </c>
      <c r="I10" s="85" t="s">
        <v>590</v>
      </c>
      <c r="J10" s="85" t="s">
        <v>591</v>
      </c>
      <c r="K10" s="85" t="s">
        <v>592</v>
      </c>
      <c r="L10" s="88" t="s">
        <v>593</v>
      </c>
    </row>
    <row r="11" spans="1:12" s="21" customFormat="1" x14ac:dyDescent="0.3">
      <c r="A11" s="86" t="s">
        <v>600</v>
      </c>
      <c r="B11" s="85">
        <v>7</v>
      </c>
      <c r="C11" s="13" t="s">
        <v>921</v>
      </c>
      <c r="D11" s="85" t="s">
        <v>1</v>
      </c>
      <c r="E11" s="85" t="s">
        <v>567</v>
      </c>
      <c r="F11" s="87" t="s">
        <v>568</v>
      </c>
      <c r="G11" s="85" t="s">
        <v>1</v>
      </c>
      <c r="H11" s="85" t="s">
        <v>726</v>
      </c>
      <c r="I11" s="85" t="s">
        <v>601</v>
      </c>
      <c r="J11" s="85" t="s">
        <v>568</v>
      </c>
      <c r="K11" s="85" t="s">
        <v>568</v>
      </c>
      <c r="L11" s="88" t="s">
        <v>568</v>
      </c>
    </row>
    <row r="12" spans="1:12" s="21" customFormat="1" ht="20.399999999999999" x14ac:dyDescent="0.3">
      <c r="A12" s="86" t="s">
        <v>594</v>
      </c>
      <c r="B12" s="85">
        <v>8</v>
      </c>
      <c r="C12" s="13" t="s">
        <v>921</v>
      </c>
      <c r="D12" s="85" t="s">
        <v>1</v>
      </c>
      <c r="E12" s="85" t="s">
        <v>595</v>
      </c>
      <c r="F12" s="87" t="s">
        <v>568</v>
      </c>
      <c r="G12" s="85" t="s">
        <v>596</v>
      </c>
      <c r="H12" s="85" t="s">
        <v>727</v>
      </c>
      <c r="I12" s="85" t="s">
        <v>728</v>
      </c>
      <c r="J12" s="85" t="s">
        <v>568</v>
      </c>
      <c r="K12" s="85" t="s">
        <v>568</v>
      </c>
      <c r="L12" s="88" t="s">
        <v>568</v>
      </c>
    </row>
    <row r="13" spans="1:12" s="21" customFormat="1" ht="20.399999999999999" x14ac:dyDescent="0.3">
      <c r="A13" s="86" t="s">
        <v>602</v>
      </c>
      <c r="B13" s="85">
        <v>9</v>
      </c>
      <c r="C13" s="13" t="s">
        <v>921</v>
      </c>
      <c r="D13" s="85" t="s">
        <v>1</v>
      </c>
      <c r="E13" s="85" t="s">
        <v>595</v>
      </c>
      <c r="F13" s="87" t="s">
        <v>568</v>
      </c>
      <c r="G13" s="85" t="s">
        <v>2</v>
      </c>
      <c r="H13" s="85" t="s">
        <v>603</v>
      </c>
      <c r="I13" s="85" t="s">
        <v>604</v>
      </c>
      <c r="J13" s="85" t="s">
        <v>568</v>
      </c>
      <c r="K13" s="85" t="s">
        <v>568</v>
      </c>
      <c r="L13" s="88" t="s">
        <v>568</v>
      </c>
    </row>
    <row r="14" spans="1:12" s="21" customFormat="1" ht="20.399999999999999" x14ac:dyDescent="0.3">
      <c r="A14" s="86" t="s">
        <v>605</v>
      </c>
      <c r="B14" s="85">
        <v>10</v>
      </c>
      <c r="C14" s="13" t="s">
        <v>921</v>
      </c>
      <c r="D14" s="85" t="s">
        <v>1</v>
      </c>
      <c r="E14" s="85" t="s">
        <v>595</v>
      </c>
      <c r="F14" s="87" t="s">
        <v>568</v>
      </c>
      <c r="G14" s="85" t="s">
        <v>606</v>
      </c>
      <c r="H14" s="85" t="s">
        <v>607</v>
      </c>
      <c r="I14" s="85" t="s">
        <v>608</v>
      </c>
      <c r="J14" s="85" t="s">
        <v>568</v>
      </c>
      <c r="K14" s="85" t="s">
        <v>568</v>
      </c>
      <c r="L14" s="88" t="s">
        <v>568</v>
      </c>
    </row>
    <row r="15" spans="1:12" s="12" customFormat="1" x14ac:dyDescent="0.3">
      <c r="A15" s="86" t="s">
        <v>609</v>
      </c>
      <c r="B15" s="85">
        <v>11</v>
      </c>
      <c r="C15" s="13" t="s">
        <v>921</v>
      </c>
      <c r="D15" s="85" t="s">
        <v>1</v>
      </c>
      <c r="E15" s="85" t="s">
        <v>583</v>
      </c>
      <c r="F15" s="87" t="s">
        <v>610</v>
      </c>
      <c r="G15" s="85" t="s">
        <v>611</v>
      </c>
      <c r="H15" s="85" t="s">
        <v>612</v>
      </c>
      <c r="I15" s="85" t="s">
        <v>613</v>
      </c>
      <c r="J15" s="85" t="s">
        <v>614</v>
      </c>
      <c r="K15" s="85" t="s">
        <v>615</v>
      </c>
      <c r="L15" s="88" t="s">
        <v>616</v>
      </c>
    </row>
    <row r="16" spans="1:12" s="12" customFormat="1" x14ac:dyDescent="0.3">
      <c r="A16" s="86" t="s">
        <v>617</v>
      </c>
      <c r="B16" s="85">
        <v>12</v>
      </c>
      <c r="C16" s="13" t="s">
        <v>921</v>
      </c>
      <c r="D16" s="85" t="s">
        <v>1</v>
      </c>
      <c r="E16" s="85" t="s">
        <v>583</v>
      </c>
      <c r="F16" s="87" t="s">
        <v>610</v>
      </c>
      <c r="G16" s="85" t="s">
        <v>618</v>
      </c>
      <c r="H16" s="85" t="s">
        <v>16</v>
      </c>
      <c r="I16" s="85" t="s">
        <v>17</v>
      </c>
      <c r="J16" s="85" t="s">
        <v>619</v>
      </c>
      <c r="K16" s="85" t="s">
        <v>620</v>
      </c>
      <c r="L16" s="88" t="s">
        <v>621</v>
      </c>
    </row>
    <row r="17" spans="1:12" s="12" customFormat="1" x14ac:dyDescent="0.3">
      <c r="A17" s="86" t="s">
        <v>622</v>
      </c>
      <c r="B17" s="85">
        <v>13</v>
      </c>
      <c r="C17" s="13" t="s">
        <v>921</v>
      </c>
      <c r="D17" s="85" t="s">
        <v>1</v>
      </c>
      <c r="E17" s="85" t="s">
        <v>583</v>
      </c>
      <c r="F17" s="87" t="s">
        <v>610</v>
      </c>
      <c r="G17" s="85" t="s">
        <v>18</v>
      </c>
      <c r="H17" s="85" t="s">
        <v>19</v>
      </c>
      <c r="I17" s="85" t="s">
        <v>20</v>
      </c>
      <c r="J17" s="85" t="s">
        <v>623</v>
      </c>
      <c r="K17" s="85" t="s">
        <v>624</v>
      </c>
      <c r="L17" s="88" t="s">
        <v>625</v>
      </c>
    </row>
    <row r="18" spans="1:12" s="12" customFormat="1" x14ac:dyDescent="0.3">
      <c r="A18" s="86" t="s">
        <v>626</v>
      </c>
      <c r="B18" s="85">
        <v>14</v>
      </c>
      <c r="C18" s="13" t="s">
        <v>921</v>
      </c>
      <c r="D18" s="85" t="s">
        <v>1</v>
      </c>
      <c r="E18" s="85" t="s">
        <v>583</v>
      </c>
      <c r="F18" s="87" t="s">
        <v>610</v>
      </c>
      <c r="G18" s="85" t="s">
        <v>24</v>
      </c>
      <c r="H18" s="85" t="s">
        <v>24</v>
      </c>
      <c r="I18" s="85" t="s">
        <v>24</v>
      </c>
      <c r="J18" s="85" t="s">
        <v>627</v>
      </c>
      <c r="K18" s="85" t="s">
        <v>628</v>
      </c>
      <c r="L18" s="88" t="s">
        <v>629</v>
      </c>
    </row>
    <row r="19" spans="1:12" s="21" customFormat="1" x14ac:dyDescent="0.3">
      <c r="A19" s="86" t="s">
        <v>630</v>
      </c>
      <c r="B19" s="85">
        <v>15</v>
      </c>
      <c r="C19" s="13" t="s">
        <v>921</v>
      </c>
      <c r="D19" s="85" t="s">
        <v>1</v>
      </c>
      <c r="E19" s="85" t="s">
        <v>583</v>
      </c>
      <c r="F19" s="87" t="s">
        <v>610</v>
      </c>
      <c r="G19" s="85" t="s">
        <v>21</v>
      </c>
      <c r="H19" s="85" t="s">
        <v>22</v>
      </c>
      <c r="I19" s="85" t="s">
        <v>23</v>
      </c>
      <c r="J19" s="85" t="s">
        <v>631</v>
      </c>
      <c r="K19" s="85" t="s">
        <v>632</v>
      </c>
      <c r="L19" s="88" t="s">
        <v>633</v>
      </c>
    </row>
    <row r="20" spans="1:12" s="21" customFormat="1" ht="20.399999999999999" x14ac:dyDescent="0.3">
      <c r="A20" s="86" t="s">
        <v>634</v>
      </c>
      <c r="B20" s="85">
        <v>16</v>
      </c>
      <c r="C20" s="13" t="s">
        <v>921</v>
      </c>
      <c r="D20" s="85" t="s">
        <v>1</v>
      </c>
      <c r="E20" s="85" t="s">
        <v>583</v>
      </c>
      <c r="F20" s="87" t="s">
        <v>587</v>
      </c>
      <c r="G20" s="85" t="s">
        <v>13</v>
      </c>
      <c r="H20" s="85" t="s">
        <v>14</v>
      </c>
      <c r="I20" s="85" t="s">
        <v>15</v>
      </c>
      <c r="J20" s="85" t="s">
        <v>635</v>
      </c>
      <c r="K20" s="85" t="s">
        <v>636</v>
      </c>
      <c r="L20" s="88" t="s">
        <v>637</v>
      </c>
    </row>
    <row r="21" spans="1:12" s="21" customFormat="1" x14ac:dyDescent="0.3">
      <c r="A21" s="96" t="s">
        <v>744</v>
      </c>
      <c r="B21" s="97">
        <v>25</v>
      </c>
      <c r="C21" s="13" t="s">
        <v>921</v>
      </c>
      <c r="D21" s="97" t="s">
        <v>1</v>
      </c>
      <c r="E21" s="97" t="s">
        <v>658</v>
      </c>
      <c r="F21" s="97" t="s">
        <v>568</v>
      </c>
      <c r="G21" s="97" t="s">
        <v>745</v>
      </c>
      <c r="H21" s="97" t="s">
        <v>746</v>
      </c>
      <c r="I21" s="97" t="s">
        <v>747</v>
      </c>
      <c r="J21" s="97" t="s">
        <v>568</v>
      </c>
      <c r="K21" s="97" t="s">
        <v>568</v>
      </c>
      <c r="L21" s="98" t="s">
        <v>568</v>
      </c>
    </row>
    <row r="22" spans="1:12" s="21" customFormat="1" x14ac:dyDescent="0.3">
      <c r="A22" s="96" t="s">
        <v>748</v>
      </c>
      <c r="B22" s="97">
        <v>27</v>
      </c>
      <c r="C22" s="13" t="s">
        <v>921</v>
      </c>
      <c r="D22" s="97" t="s">
        <v>1</v>
      </c>
      <c r="E22" s="97" t="s">
        <v>583</v>
      </c>
      <c r="F22" s="97" t="s">
        <v>640</v>
      </c>
      <c r="G22" s="97" t="s">
        <v>749</v>
      </c>
      <c r="H22" s="97" t="s">
        <v>750</v>
      </c>
      <c r="I22" s="97" t="s">
        <v>751</v>
      </c>
      <c r="J22" s="97" t="s">
        <v>752</v>
      </c>
      <c r="K22" s="97" t="s">
        <v>753</v>
      </c>
      <c r="L22" s="98" t="s">
        <v>754</v>
      </c>
    </row>
    <row r="23" spans="1:12" s="21" customFormat="1" ht="20.399999999999999" x14ac:dyDescent="0.3">
      <c r="A23" s="86" t="s">
        <v>638</v>
      </c>
      <c r="B23" s="85">
        <v>17</v>
      </c>
      <c r="C23" s="13" t="s">
        <v>921</v>
      </c>
      <c r="D23" s="85" t="s">
        <v>1</v>
      </c>
      <c r="E23" s="85" t="s">
        <v>583</v>
      </c>
      <c r="F23" s="87" t="s">
        <v>610</v>
      </c>
      <c r="G23" s="85" t="s">
        <v>25</v>
      </c>
      <c r="H23" s="85" t="s">
        <v>26</v>
      </c>
      <c r="I23" s="85" t="s">
        <v>27</v>
      </c>
      <c r="J23" s="85" t="s">
        <v>724</v>
      </c>
      <c r="K23" s="85" t="s">
        <v>729</v>
      </c>
      <c r="L23" s="88" t="s">
        <v>730</v>
      </c>
    </row>
    <row r="24" spans="1:12" s="21" customFormat="1" x14ac:dyDescent="0.3">
      <c r="A24" s="86" t="s">
        <v>639</v>
      </c>
      <c r="B24" s="85">
        <v>18</v>
      </c>
      <c r="C24" s="13" t="s">
        <v>921</v>
      </c>
      <c r="D24" s="85" t="s">
        <v>1</v>
      </c>
      <c r="E24" s="85" t="s">
        <v>583</v>
      </c>
      <c r="F24" s="87" t="s">
        <v>640</v>
      </c>
      <c r="G24" s="85" t="s">
        <v>641</v>
      </c>
      <c r="H24" s="85" t="s">
        <v>642</v>
      </c>
      <c r="I24" s="85" t="s">
        <v>643</v>
      </c>
      <c r="J24" s="85" t="s">
        <v>2</v>
      </c>
      <c r="K24" s="85" t="s">
        <v>603</v>
      </c>
      <c r="L24" s="88" t="s">
        <v>644</v>
      </c>
    </row>
    <row r="25" spans="1:12" s="21" customFormat="1" x14ac:dyDescent="0.3">
      <c r="A25" s="86" t="s">
        <v>645</v>
      </c>
      <c r="B25" s="85">
        <v>19</v>
      </c>
      <c r="C25" s="13" t="s">
        <v>921</v>
      </c>
      <c r="D25" s="85" t="s">
        <v>1</v>
      </c>
      <c r="E25" s="85" t="s">
        <v>583</v>
      </c>
      <c r="F25" s="87" t="s">
        <v>587</v>
      </c>
      <c r="G25" s="85" t="s">
        <v>646</v>
      </c>
      <c r="H25" s="85" t="s">
        <v>647</v>
      </c>
      <c r="I25" s="85" t="s">
        <v>648</v>
      </c>
      <c r="J25" s="85" t="s">
        <v>2</v>
      </c>
      <c r="K25" s="85" t="s">
        <v>603</v>
      </c>
      <c r="L25" s="88" t="s">
        <v>604</v>
      </c>
    </row>
    <row r="26" spans="1:12" s="21" customFormat="1" ht="20.399999999999999" x14ac:dyDescent="0.3">
      <c r="A26" s="86" t="s">
        <v>649</v>
      </c>
      <c r="B26" s="85">
        <v>20</v>
      </c>
      <c r="C26" s="13" t="s">
        <v>921</v>
      </c>
      <c r="D26" s="85" t="s">
        <v>1</v>
      </c>
      <c r="E26" s="85" t="s">
        <v>583</v>
      </c>
      <c r="F26" s="87" t="s">
        <v>610</v>
      </c>
      <c r="G26" s="85" t="s">
        <v>650</v>
      </c>
      <c r="H26" s="85" t="s">
        <v>651</v>
      </c>
      <c r="I26" s="85" t="s">
        <v>652</v>
      </c>
      <c r="J26" s="85" t="s">
        <v>653</v>
      </c>
      <c r="K26" s="85" t="s">
        <v>654</v>
      </c>
      <c r="L26" s="88" t="s">
        <v>655</v>
      </c>
    </row>
    <row r="27" spans="1:12" s="21" customFormat="1" x14ac:dyDescent="0.3">
      <c r="A27" s="121" t="s">
        <v>917</v>
      </c>
      <c r="B27" s="12">
        <v>32</v>
      </c>
      <c r="C27" s="12" t="s">
        <v>921</v>
      </c>
      <c r="D27" s="12" t="s">
        <v>28</v>
      </c>
      <c r="E27" s="12" t="s">
        <v>567</v>
      </c>
      <c r="F27" s="12" t="s">
        <v>568</v>
      </c>
      <c r="G27" s="121" t="s">
        <v>28</v>
      </c>
      <c r="H27" s="121" t="s">
        <v>918</v>
      </c>
      <c r="I27" s="121" t="s">
        <v>919</v>
      </c>
      <c r="J27" s="125" t="s">
        <v>568</v>
      </c>
      <c r="K27" s="125" t="s">
        <v>568</v>
      </c>
      <c r="L27" s="126" t="s">
        <v>568</v>
      </c>
    </row>
    <row r="28" spans="1:12" s="21" customFormat="1" ht="20.399999999999999" x14ac:dyDescent="0.3">
      <c r="A28" s="13" t="s">
        <v>659</v>
      </c>
      <c r="B28" s="13">
        <v>31</v>
      </c>
      <c r="C28" s="13" t="s">
        <v>921</v>
      </c>
      <c r="D28" s="13" t="s">
        <v>28</v>
      </c>
      <c r="E28" s="13" t="s">
        <v>595</v>
      </c>
      <c r="F28" s="13" t="s">
        <v>568</v>
      </c>
      <c r="G28" s="13" t="s">
        <v>764</v>
      </c>
      <c r="H28" s="13" t="s">
        <v>766</v>
      </c>
      <c r="I28" s="13" t="s">
        <v>765</v>
      </c>
      <c r="J28" s="85" t="s">
        <v>568</v>
      </c>
      <c r="K28" s="85" t="s">
        <v>568</v>
      </c>
      <c r="L28" s="88" t="s">
        <v>568</v>
      </c>
    </row>
    <row r="29" spans="1:12" s="21" customFormat="1" ht="20.399999999999999" x14ac:dyDescent="0.3">
      <c r="A29" s="13" t="s">
        <v>770</v>
      </c>
      <c r="B29" s="12"/>
      <c r="C29" s="13" t="s">
        <v>921</v>
      </c>
      <c r="D29" s="12" t="s">
        <v>28</v>
      </c>
      <c r="E29" s="12" t="s">
        <v>583</v>
      </c>
      <c r="F29" s="12" t="s">
        <v>587</v>
      </c>
      <c r="G29" s="121" t="s">
        <v>771</v>
      </c>
      <c r="H29" s="121" t="s">
        <v>776</v>
      </c>
      <c r="I29" s="121" t="s">
        <v>777</v>
      </c>
      <c r="J29" s="121" t="s">
        <v>778</v>
      </c>
      <c r="K29" s="121" t="s">
        <v>900</v>
      </c>
      <c r="L29" s="121" t="s">
        <v>901</v>
      </c>
    </row>
    <row r="30" spans="1:12" s="21" customFormat="1" x14ac:dyDescent="0.3">
      <c r="A30" s="13" t="s">
        <v>949</v>
      </c>
      <c r="B30" s="12"/>
      <c r="C30" s="13" t="s">
        <v>921</v>
      </c>
      <c r="D30" s="12" t="s">
        <v>28</v>
      </c>
      <c r="E30" s="12" t="s">
        <v>583</v>
      </c>
      <c r="F30" s="12" t="s">
        <v>587</v>
      </c>
      <c r="G30" s="12" t="s">
        <v>949</v>
      </c>
      <c r="H30" s="12" t="s">
        <v>950</v>
      </c>
      <c r="I30" s="12" t="s">
        <v>951</v>
      </c>
      <c r="J30" s="12" t="s">
        <v>952</v>
      </c>
      <c r="K30" s="12" t="s">
        <v>953</v>
      </c>
      <c r="L30" s="12" t="s">
        <v>954</v>
      </c>
    </row>
    <row r="31" spans="1:12" s="21" customFormat="1" x14ac:dyDescent="0.3">
      <c r="A31" s="13" t="s">
        <v>772</v>
      </c>
      <c r="B31" s="12"/>
      <c r="C31" s="13" t="s">
        <v>921</v>
      </c>
      <c r="D31" s="12" t="s">
        <v>28</v>
      </c>
      <c r="E31" s="12" t="s">
        <v>583</v>
      </c>
      <c r="F31" s="12" t="s">
        <v>587</v>
      </c>
      <c r="G31" s="121" t="s">
        <v>767</v>
      </c>
      <c r="H31" s="121" t="s">
        <v>768</v>
      </c>
      <c r="I31" s="121" t="s">
        <v>769</v>
      </c>
      <c r="J31" s="12" t="s">
        <v>779</v>
      </c>
      <c r="K31" s="121" t="s">
        <v>902</v>
      </c>
      <c r="L31" s="121" t="s">
        <v>903</v>
      </c>
    </row>
    <row r="32" spans="1:12" s="21" customFormat="1" ht="71.400000000000006" x14ac:dyDescent="0.3">
      <c r="A32" s="13" t="s">
        <v>943</v>
      </c>
      <c r="B32" s="12"/>
      <c r="C32" s="13" t="s">
        <v>921</v>
      </c>
      <c r="D32" s="12" t="s">
        <v>28</v>
      </c>
      <c r="E32" s="12" t="s">
        <v>583</v>
      </c>
      <c r="F32" s="12" t="s">
        <v>587</v>
      </c>
      <c r="G32" s="12" t="s">
        <v>940</v>
      </c>
      <c r="H32" s="12" t="s">
        <v>941</v>
      </c>
      <c r="I32" s="12" t="s">
        <v>942</v>
      </c>
      <c r="J32" s="121" t="s">
        <v>904</v>
      </c>
      <c r="K32" s="121" t="s">
        <v>905</v>
      </c>
      <c r="L32" s="12" t="s">
        <v>906</v>
      </c>
    </row>
    <row r="33" spans="1:12" s="21" customFormat="1" x14ac:dyDescent="0.3">
      <c r="A33" s="13" t="s">
        <v>773</v>
      </c>
      <c r="B33" s="12"/>
      <c r="C33" s="13" t="s">
        <v>921</v>
      </c>
      <c r="D33" s="12" t="s">
        <v>28</v>
      </c>
      <c r="E33" s="12" t="s">
        <v>583</v>
      </c>
      <c r="F33" s="12" t="s">
        <v>587</v>
      </c>
      <c r="G33" s="121" t="s">
        <v>780</v>
      </c>
      <c r="H33" s="121" t="s">
        <v>907</v>
      </c>
      <c r="I33" s="121" t="s">
        <v>781</v>
      </c>
      <c r="J33" s="12" t="s">
        <v>897</v>
      </c>
      <c r="K33" s="12" t="s">
        <v>908</v>
      </c>
      <c r="L33" s="12" t="s">
        <v>909</v>
      </c>
    </row>
    <row r="34" spans="1:12" s="21" customFormat="1" x14ac:dyDescent="0.3">
      <c r="A34" s="13" t="s">
        <v>932</v>
      </c>
      <c r="B34" s="12"/>
      <c r="C34" s="13" t="s">
        <v>921</v>
      </c>
      <c r="D34" s="12" t="s">
        <v>28</v>
      </c>
      <c r="E34" s="12" t="s">
        <v>583</v>
      </c>
      <c r="F34" s="12" t="s">
        <v>587</v>
      </c>
      <c r="G34" s="12" t="s">
        <v>931</v>
      </c>
      <c r="H34" s="12" t="s">
        <v>931</v>
      </c>
      <c r="I34" s="12" t="s">
        <v>931</v>
      </c>
      <c r="J34" s="12" t="s">
        <v>898</v>
      </c>
      <c r="K34" s="12" t="s">
        <v>910</v>
      </c>
      <c r="L34" s="12" t="s">
        <v>911</v>
      </c>
    </row>
    <row r="35" spans="1:12" ht="20.399999999999999" x14ac:dyDescent="0.2">
      <c r="A35" s="13" t="s">
        <v>775</v>
      </c>
      <c r="B35" s="13"/>
      <c r="C35" s="13" t="s">
        <v>921</v>
      </c>
      <c r="D35" s="13" t="s">
        <v>28</v>
      </c>
      <c r="E35" s="13" t="s">
        <v>583</v>
      </c>
      <c r="F35" s="13" t="s">
        <v>657</v>
      </c>
      <c r="G35" s="13" t="s">
        <v>774</v>
      </c>
      <c r="H35" s="13" t="s">
        <v>912</v>
      </c>
      <c r="I35" s="13" t="s">
        <v>782</v>
      </c>
      <c r="J35" s="13" t="s">
        <v>913</v>
      </c>
      <c r="K35" s="13" t="s">
        <v>914</v>
      </c>
      <c r="L35" s="13" t="s">
        <v>915</v>
      </c>
    </row>
    <row r="36" spans="1:12" x14ac:dyDescent="0.2">
      <c r="A36" s="13" t="s">
        <v>660</v>
      </c>
      <c r="B36" s="83">
        <v>108</v>
      </c>
      <c r="C36" s="13" t="s">
        <v>661</v>
      </c>
      <c r="D36" s="13" t="s">
        <v>662</v>
      </c>
      <c r="E36" s="13" t="s">
        <v>567</v>
      </c>
      <c r="F36" s="13" t="s">
        <v>568</v>
      </c>
      <c r="G36" s="13" t="s">
        <v>663</v>
      </c>
      <c r="H36" s="13" t="s">
        <v>663</v>
      </c>
      <c r="I36" s="13" t="s">
        <v>664</v>
      </c>
      <c r="J36" s="13" t="s">
        <v>665</v>
      </c>
      <c r="K36" s="13" t="s">
        <v>666</v>
      </c>
      <c r="L36" s="13" t="s">
        <v>667</v>
      </c>
    </row>
    <row r="37" spans="1:12" x14ac:dyDescent="0.2">
      <c r="A37" s="13" t="s">
        <v>668</v>
      </c>
      <c r="B37" s="13">
        <v>109</v>
      </c>
      <c r="C37" s="13" t="s">
        <v>661</v>
      </c>
      <c r="D37" s="13" t="s">
        <v>662</v>
      </c>
      <c r="E37" s="13" t="s">
        <v>569</v>
      </c>
      <c r="F37" s="13" t="s">
        <v>568</v>
      </c>
      <c r="G37" s="13" t="s">
        <v>662</v>
      </c>
      <c r="H37" s="13" t="s">
        <v>731</v>
      </c>
      <c r="I37" s="13" t="s">
        <v>662</v>
      </c>
      <c r="J37" s="13" t="s">
        <v>568</v>
      </c>
      <c r="K37" s="13" t="s">
        <v>568</v>
      </c>
      <c r="L37" s="13" t="s">
        <v>568</v>
      </c>
    </row>
    <row r="38" spans="1:12" ht="30.6" x14ac:dyDescent="0.2">
      <c r="A38" s="13" t="s">
        <v>669</v>
      </c>
      <c r="B38" s="83">
        <v>110</v>
      </c>
      <c r="C38" s="13" t="s">
        <v>661</v>
      </c>
      <c r="D38" s="13" t="s">
        <v>662</v>
      </c>
      <c r="E38" s="13" t="s">
        <v>670</v>
      </c>
      <c r="F38" s="13" t="s">
        <v>568</v>
      </c>
      <c r="G38" s="13" t="s">
        <v>671</v>
      </c>
      <c r="H38" s="13" t="s">
        <v>732</v>
      </c>
      <c r="I38" s="13" t="s">
        <v>671</v>
      </c>
      <c r="J38" s="13" t="s">
        <v>737</v>
      </c>
      <c r="K38" s="13" t="s">
        <v>738</v>
      </c>
      <c r="L38" s="13" t="s">
        <v>672</v>
      </c>
    </row>
    <row r="39" spans="1:12" ht="30.6" x14ac:dyDescent="0.2">
      <c r="A39" s="13" t="s">
        <v>673</v>
      </c>
      <c r="B39" s="13">
        <v>111</v>
      </c>
      <c r="C39" s="13" t="s">
        <v>661</v>
      </c>
      <c r="D39" s="13" t="s">
        <v>662</v>
      </c>
      <c r="E39" s="13" t="s">
        <v>670</v>
      </c>
      <c r="F39" s="13" t="s">
        <v>568</v>
      </c>
      <c r="G39" s="13" t="s">
        <v>674</v>
      </c>
      <c r="H39" s="13" t="s">
        <v>733</v>
      </c>
      <c r="I39" s="13" t="s">
        <v>674</v>
      </c>
      <c r="J39" s="13" t="s">
        <v>675</v>
      </c>
      <c r="K39" s="13" t="s">
        <v>676</v>
      </c>
      <c r="L39" s="13" t="s">
        <v>677</v>
      </c>
    </row>
    <row r="40" spans="1:12" ht="30.6" x14ac:dyDescent="0.2">
      <c r="A40" s="13" t="s">
        <v>678</v>
      </c>
      <c r="B40" s="83">
        <v>112</v>
      </c>
      <c r="C40" s="13" t="s">
        <v>661</v>
      </c>
      <c r="D40" s="13" t="s">
        <v>662</v>
      </c>
      <c r="E40" s="13" t="s">
        <v>670</v>
      </c>
      <c r="F40" s="13" t="s">
        <v>568</v>
      </c>
      <c r="G40" s="13" t="s">
        <v>679</v>
      </c>
      <c r="H40" s="13" t="s">
        <v>734</v>
      </c>
      <c r="I40" s="13" t="s">
        <v>679</v>
      </c>
      <c r="J40" s="13" t="s">
        <v>680</v>
      </c>
      <c r="K40" s="13" t="s">
        <v>681</v>
      </c>
      <c r="L40" s="13" t="s">
        <v>739</v>
      </c>
    </row>
    <row r="41" spans="1:12" ht="40.799999999999997" x14ac:dyDescent="0.2">
      <c r="A41" s="13" t="s">
        <v>682</v>
      </c>
      <c r="B41" s="13">
        <v>113</v>
      </c>
      <c r="C41" s="13" t="s">
        <v>661</v>
      </c>
      <c r="D41" s="13" t="s">
        <v>662</v>
      </c>
      <c r="E41" s="13" t="s">
        <v>670</v>
      </c>
      <c r="F41" s="13" t="s">
        <v>568</v>
      </c>
      <c r="G41" s="13" t="s">
        <v>683</v>
      </c>
      <c r="H41" s="13" t="s">
        <v>735</v>
      </c>
      <c r="I41" s="13" t="s">
        <v>683</v>
      </c>
      <c r="J41" s="13" t="s">
        <v>740</v>
      </c>
      <c r="K41" s="13" t="s">
        <v>741</v>
      </c>
      <c r="L41" s="13" t="s">
        <v>684</v>
      </c>
    </row>
    <row r="42" spans="1:12" ht="20.399999999999999" x14ac:dyDescent="0.2">
      <c r="A42" s="13" t="s">
        <v>685</v>
      </c>
      <c r="B42" s="83">
        <v>114</v>
      </c>
      <c r="C42" s="13" t="s">
        <v>661</v>
      </c>
      <c r="D42" s="13" t="s">
        <v>662</v>
      </c>
      <c r="E42" s="13" t="s">
        <v>670</v>
      </c>
      <c r="F42" s="13" t="s">
        <v>568</v>
      </c>
      <c r="G42" s="13" t="s">
        <v>686</v>
      </c>
      <c r="H42" s="13" t="s">
        <v>736</v>
      </c>
      <c r="I42" s="13" t="s">
        <v>686</v>
      </c>
      <c r="J42" s="13" t="s">
        <v>742</v>
      </c>
      <c r="K42" s="13" t="s">
        <v>743</v>
      </c>
      <c r="L42" s="13" t="s">
        <v>687</v>
      </c>
    </row>
    <row r="43" spans="1:12" ht="20.399999999999999" x14ac:dyDescent="0.2">
      <c r="A43" s="13" t="s">
        <v>688</v>
      </c>
      <c r="B43" s="13">
        <v>115</v>
      </c>
      <c r="C43" s="13" t="s">
        <v>661</v>
      </c>
      <c r="D43" s="13" t="s">
        <v>689</v>
      </c>
      <c r="E43" s="13" t="s">
        <v>569</v>
      </c>
      <c r="F43" s="13" t="s">
        <v>568</v>
      </c>
      <c r="G43" s="13" t="s">
        <v>690</v>
      </c>
      <c r="H43" s="13" t="s">
        <v>691</v>
      </c>
      <c r="I43" s="13" t="s">
        <v>692</v>
      </c>
      <c r="J43" s="13" t="s">
        <v>568</v>
      </c>
      <c r="K43" s="13" t="s">
        <v>568</v>
      </c>
      <c r="L43" s="13" t="s">
        <v>568</v>
      </c>
    </row>
    <row r="44" spans="1:12" x14ac:dyDescent="0.2">
      <c r="A44" s="13" t="s">
        <v>693</v>
      </c>
      <c r="B44" s="83">
        <v>116</v>
      </c>
      <c r="C44" s="13" t="s">
        <v>661</v>
      </c>
      <c r="D44" s="13" t="s">
        <v>689</v>
      </c>
      <c r="E44" s="13" t="s">
        <v>670</v>
      </c>
      <c r="F44" s="13" t="s">
        <v>568</v>
      </c>
      <c r="G44" s="13" t="s">
        <v>694</v>
      </c>
      <c r="H44" s="13" t="s">
        <v>695</v>
      </c>
      <c r="I44" s="13" t="s">
        <v>696</v>
      </c>
      <c r="J44" s="13" t="s">
        <v>568</v>
      </c>
      <c r="K44" s="13" t="s">
        <v>568</v>
      </c>
      <c r="L44" s="13" t="s">
        <v>568</v>
      </c>
    </row>
    <row r="45" spans="1:12" x14ac:dyDescent="0.2">
      <c r="A45" s="13" t="s">
        <v>697</v>
      </c>
      <c r="B45" s="13">
        <v>117</v>
      </c>
      <c r="C45" s="13" t="s">
        <v>661</v>
      </c>
      <c r="D45" s="13" t="s">
        <v>689</v>
      </c>
      <c r="E45" s="13" t="s">
        <v>670</v>
      </c>
      <c r="F45" s="13" t="s">
        <v>568</v>
      </c>
      <c r="G45" s="13" t="s">
        <v>698</v>
      </c>
      <c r="H45" s="13" t="s">
        <v>699</v>
      </c>
      <c r="I45" s="13" t="s">
        <v>700</v>
      </c>
      <c r="J45" s="13" t="s">
        <v>568</v>
      </c>
      <c r="K45" s="13" t="s">
        <v>568</v>
      </c>
      <c r="L45" s="13" t="s">
        <v>568</v>
      </c>
    </row>
    <row r="46" spans="1:12" x14ac:dyDescent="0.2">
      <c r="A46" s="13" t="s">
        <v>701</v>
      </c>
      <c r="B46" s="83">
        <v>118</v>
      </c>
      <c r="C46" s="13" t="s">
        <v>661</v>
      </c>
      <c r="D46" s="13" t="s">
        <v>689</v>
      </c>
      <c r="E46" s="13" t="s">
        <v>670</v>
      </c>
      <c r="F46" s="13" t="s">
        <v>568</v>
      </c>
      <c r="G46" s="13" t="s">
        <v>702</v>
      </c>
      <c r="H46" s="13" t="s">
        <v>703</v>
      </c>
      <c r="I46" s="13" t="s">
        <v>704</v>
      </c>
      <c r="J46" s="13" t="s">
        <v>568</v>
      </c>
      <c r="K46" s="13" t="s">
        <v>568</v>
      </c>
      <c r="L46" s="13" t="s">
        <v>568</v>
      </c>
    </row>
    <row r="47" spans="1:12" x14ac:dyDescent="0.2">
      <c r="A47" s="13" t="s">
        <v>705</v>
      </c>
      <c r="B47" s="13">
        <v>119</v>
      </c>
      <c r="C47" s="13" t="s">
        <v>661</v>
      </c>
      <c r="D47" s="13" t="s">
        <v>689</v>
      </c>
      <c r="E47" s="13" t="s">
        <v>670</v>
      </c>
      <c r="F47" s="13" t="s">
        <v>568</v>
      </c>
      <c r="G47" s="13" t="s">
        <v>9</v>
      </c>
      <c r="H47" s="13" t="s">
        <v>706</v>
      </c>
      <c r="I47" s="13" t="s">
        <v>707</v>
      </c>
      <c r="J47" s="13" t="s">
        <v>568</v>
      </c>
      <c r="K47" s="13" t="s">
        <v>568</v>
      </c>
      <c r="L47" s="13" t="s">
        <v>568</v>
      </c>
    </row>
    <row r="48" spans="1:12" x14ac:dyDescent="0.2">
      <c r="A48" s="13" t="s">
        <v>708</v>
      </c>
      <c r="B48" s="83">
        <v>120</v>
      </c>
      <c r="C48" s="13" t="s">
        <v>661</v>
      </c>
      <c r="D48" s="13" t="s">
        <v>689</v>
      </c>
      <c r="E48" s="13" t="s">
        <v>670</v>
      </c>
      <c r="F48" s="13" t="s">
        <v>568</v>
      </c>
      <c r="G48" s="13" t="s">
        <v>709</v>
      </c>
      <c r="H48" s="13" t="s">
        <v>710</v>
      </c>
      <c r="I48" s="13" t="s">
        <v>711</v>
      </c>
      <c r="J48" s="13" t="s">
        <v>568</v>
      </c>
      <c r="K48" s="13" t="s">
        <v>568</v>
      </c>
      <c r="L48" s="13" t="s">
        <v>568</v>
      </c>
    </row>
    <row r="49" spans="1:12" x14ac:dyDescent="0.2">
      <c r="A49" s="13" t="s">
        <v>712</v>
      </c>
      <c r="B49" s="13">
        <v>121</v>
      </c>
      <c r="C49" s="13" t="s">
        <v>661</v>
      </c>
      <c r="D49" s="13" t="s">
        <v>689</v>
      </c>
      <c r="E49" s="13" t="s">
        <v>670</v>
      </c>
      <c r="F49" s="13" t="s">
        <v>568</v>
      </c>
      <c r="G49" s="13" t="s">
        <v>713</v>
      </c>
      <c r="H49" s="13" t="s">
        <v>714</v>
      </c>
      <c r="I49" s="13" t="s">
        <v>715</v>
      </c>
      <c r="J49" s="13" t="s">
        <v>568</v>
      </c>
      <c r="K49" s="13" t="s">
        <v>568</v>
      </c>
      <c r="L49" s="13" t="s">
        <v>568</v>
      </c>
    </row>
    <row r="50" spans="1:12" x14ac:dyDescent="0.2">
      <c r="A50" s="13" t="s">
        <v>716</v>
      </c>
      <c r="B50" s="83">
        <v>122</v>
      </c>
      <c r="C50" s="13" t="s">
        <v>661</v>
      </c>
      <c r="D50" s="13" t="s">
        <v>689</v>
      </c>
      <c r="E50" s="13" t="s">
        <v>670</v>
      </c>
      <c r="F50" s="13" t="s">
        <v>568</v>
      </c>
      <c r="G50" s="13" t="s">
        <v>717</v>
      </c>
      <c r="H50" s="13" t="s">
        <v>718</v>
      </c>
      <c r="I50" s="13" t="s">
        <v>719</v>
      </c>
      <c r="J50" s="13" t="s">
        <v>568</v>
      </c>
      <c r="K50" s="13" t="s">
        <v>568</v>
      </c>
      <c r="L50" s="13" t="s">
        <v>568</v>
      </c>
    </row>
    <row r="51" spans="1:12" x14ac:dyDescent="0.2">
      <c r="A51" s="13" t="s">
        <v>720</v>
      </c>
      <c r="B51" s="13">
        <v>123</v>
      </c>
      <c r="C51" s="13" t="s">
        <v>661</v>
      </c>
      <c r="D51" s="13" t="s">
        <v>689</v>
      </c>
      <c r="E51" s="13" t="s">
        <v>670</v>
      </c>
      <c r="F51" s="13" t="s">
        <v>568</v>
      </c>
      <c r="G51" s="13" t="s">
        <v>32</v>
      </c>
      <c r="H51" s="13" t="s">
        <v>32</v>
      </c>
      <c r="I51" s="13" t="s">
        <v>721</v>
      </c>
      <c r="J51" s="13" t="s">
        <v>568</v>
      </c>
      <c r="K51" s="13" t="s">
        <v>568</v>
      </c>
      <c r="L51" s="13" t="s">
        <v>568</v>
      </c>
    </row>
  </sheetData>
  <sheetProtection algorithmName="SHA-512" hashValue="UAr50RDekbU3O5NnYxfY8ESUxSpmHt1cG86UKsxAT8YO3CX91KVdJd1Ad9XJZAnXAb9PS/jNPWJEjZryDMxqXg==" saltValue="r53Pl82F7ILYDxghVLvHMw==" spinCount="100000" sheet="1" objects="1" scenarios="1" formatCells="0" autoFilter="0"/>
  <phoneticPr fontId="12" type="noConversion"/>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p 1 A / V o 2 Y c i i k A A A A 9 g A A A B I A H A B D b 2 5 m a W c v U G F j a 2 F n Z S 5 4 b W w g o h g A K K A U A A A A A A A A A A A A A A A A A A A A A A A A A A A A h Y 9 N D o I w G E S v Q r q n f 8 T E k F I W b i U x I R q 3 T a n Y C B + G F s v d X H g k r y B G U X c u 5 8 1 b z N y v N 5 G P b R N d T O 9 s B x l i m K L I g O 4 q C 3 W G B n + I l y i X Y q P 0 S d U m m m R w 6 e i q D B 2 9 P 6 e E h B B w S H D X 1 4 R T y s i + W J f 6 a F q F P r L 9 L 8 c W n F e g D Z J i 9 x o j O W a M 4 w V P M B V k h q K w 8 B X 4 t P f Z / k C x G h o / 9 E Y a i L e l I H M U 5 P 1 B P g B Q S w M E F A A C A A g A p 1 A / 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d Q P 1 Y o i k e 4 D g A A A B E A A A A T A B w A R m 9 y b X V s Y X M v U 2 V j d G l v b j E u b S C i G A A o o B Q A A A A A A A A A A A A A A A A A A A A A A A A A A A A r T k 0 u y c z P U w i G 0 I b W A F B L A Q I t A B Q A A g A I A K d Q P 1 a N m H I o p A A A A P Y A A A A S A A A A A A A A A A A A A A A A A A A A A A B D b 2 5 m a W c v U G F j a 2 F n Z S 5 4 b W x Q S w E C L Q A U A A I A C A C n U D 9 W D 8 r p q 6 Q A A A D p A A A A E w A A A A A A A A A A A A A A A A D w A A A A W 0 N v b n R l b n R f V H l w Z X N d L n h t b F B L A Q I t A B Q A A g A I A K d Q P 1 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A O n m U W C f T Q Z M h H A B 3 Y l F C A A A A A A I A A A A A A A N m A A D A A A A A E A A A A H j d Q h 3 p B Z 5 M i X I M A p d 0 i a c A A A A A B I A A A K A A A A A Q A A A A 2 y s f w w 4 P d f R b L S T H 2 B O f n 1 A A A A A o 1 g h O / R C V C h m T / w 5 + C A v / 7 E V 6 V g N + z A N 2 q D Z M / k + O T A E 6 M x Z r v h S h 3 G b d O O l u m 6 q G m x U b 0 q x f D R V p K u u H w O Q L 4 D Q N U v / W Z j + g X j + b d D 2 g p h Q A A A D l s i I T p f 7 H 3 Z M 6 w s g 5 E n t W e G K u O A = = < / D a t a M a s h u p > 
</file>

<file path=customXml/itemProps1.xml><?xml version="1.0" encoding="utf-8"?>
<ds:datastoreItem xmlns:ds="http://schemas.openxmlformats.org/officeDocument/2006/customXml" ds:itemID="{C0D30CCA-CA77-460B-AFB6-A7BA75CE583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13</vt:i4>
      </vt:variant>
    </vt:vector>
  </HeadingPairs>
  <TitlesOfParts>
    <vt:vector size="16" baseType="lpstr">
      <vt:lpstr>CP55 (SMA_McRp)</vt:lpstr>
      <vt:lpstr>Codes</vt:lpstr>
      <vt:lpstr>Instructions</vt:lpstr>
      <vt:lpstr>FisheryType</vt:lpstr>
      <vt:lpstr>FlagA2ISO</vt:lpstr>
      <vt:lpstr>FlagCod</vt:lpstr>
      <vt:lpstr>FlagName</vt:lpstr>
      <vt:lpstr>GearGrpCod</vt:lpstr>
      <vt:lpstr>Idiom</vt:lpstr>
      <vt:lpstr>LangFieldID</vt:lpstr>
      <vt:lpstr>LangNameID</vt:lpstr>
      <vt:lpstr>month</vt:lpstr>
      <vt:lpstr>MoQtrCod</vt:lpstr>
      <vt:lpstr>SpeciesCod</vt:lpstr>
      <vt:lpstr>Status</vt:lpstr>
      <vt:lpstr>StockCod</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Cheatle</dc:creator>
  <cp:lastModifiedBy>Felix Mergarejo</cp:lastModifiedBy>
  <cp:lastPrinted>2017-01-17T13:48:13Z</cp:lastPrinted>
  <dcterms:created xsi:type="dcterms:W3CDTF">2012-12-04T12:57:16Z</dcterms:created>
  <dcterms:modified xsi:type="dcterms:W3CDTF">2025-04-04T08:57:44Z</dcterms:modified>
</cp:coreProperties>
</file>