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526"/>
  <workbookPr codeName="ThisWorkbook" defaultThemeVersion="124226"/>
  <mc:AlternateContent xmlns:mc="http://schemas.openxmlformats.org/markup-compatibility/2006">
    <mc:Choice Requires="x15">
      <x15ac:absPath xmlns:x15ac="http://schemas.microsoft.com/office/spreadsheetml/2010/11/ac" url="\\tunadata\Compliance\2025_SharedDocs\eForms\WEB\"/>
    </mc:Choice>
  </mc:AlternateContent>
  <xr:revisionPtr revIDLastSave="0" documentId="13_ncr:1_{06F562FE-CC1B-49B6-9CFD-9DD3B7A0C512}" xr6:coauthVersionLast="47" xr6:coauthVersionMax="47" xr10:uidLastSave="{00000000-0000-0000-0000-000000000000}"/>
  <workbookProtection workbookAlgorithmName="SHA-512" workbookHashValue="nb1LvPXz+RCnzi1KkdNW++vWJywCPUqh3c9TKhBhh07Z79FajBd3Cm3e76ENUTyiQOS+aTpLRVsp4ROShpVhpw==" workbookSaltValue="3kh+XWxYDv8XdYhMblxRRw==" workbookSpinCount="100000" lockStructure="1"/>
  <bookViews>
    <workbookView xWindow="28680" yWindow="-120" windowWidth="29040" windowHeight="15720" xr2:uid="{00000000-000D-0000-FFFF-FFFF00000000}"/>
  </bookViews>
  <sheets>
    <sheet name="CP16A (SD)" sheetId="5" r:id="rId1"/>
    <sheet name="CP16B (RC)" sheetId="11" r:id="rId2"/>
    <sheet name="Codes" sheetId="8" r:id="rId3"/>
    <sheet name="Instructions" sheetId="12" r:id="rId4"/>
    <sheet name="Translation" sheetId="9" state="veryHidden" r:id="rId5"/>
  </sheets>
  <definedNames>
    <definedName name="_xlnm._FilterDatabase" localSheetId="2" hidden="1">Codes!$A$2:$D$176</definedName>
    <definedName name="_xlnm._FilterDatabase" localSheetId="4" hidden="1">Translation!$C$4:$E$56</definedName>
    <definedName name="AreasCod">Codes!$J$34:$J$51</definedName>
    <definedName name="FlagA2ISO">Codes!$D$3:$D$176</definedName>
    <definedName name="FlagCod">Codes!$B$3:$B$176</definedName>
    <definedName name="FlagName">Codes!$A$3:$A$176</definedName>
    <definedName name="GearCod">Codes!$F$9:$F$59</definedName>
    <definedName name="Idiom">'CP16A (SD)'!$O$2</definedName>
    <definedName name="LangFieldID">Translation!$H$1</definedName>
    <definedName name="LangNameID">Translation!$H$2</definedName>
    <definedName name="ProdShapeCod">Codes!$J$8:$J$22</definedName>
    <definedName name="ProdTypeCod">Codes!$J$26:$J$30</definedName>
    <definedName name="SpeciesCod">Codes!$J$3:$J$4</definedName>
    <definedName name="Status">Codes!$C$3:$C$162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1" i="5" l="1"/>
  <c r="G45" i="12"/>
  <c r="G44" i="12"/>
  <c r="G43" i="12"/>
  <c r="G42" i="12"/>
  <c r="G41" i="12"/>
  <c r="G40" i="12"/>
  <c r="G39" i="12"/>
  <c r="G38" i="12"/>
  <c r="G37" i="12"/>
  <c r="G36" i="12"/>
  <c r="G35" i="12"/>
  <c r="I22" i="11"/>
  <c r="H22" i="11"/>
  <c r="G22" i="11"/>
  <c r="F22" i="11"/>
  <c r="E22" i="11"/>
  <c r="D22" i="11"/>
  <c r="C22" i="11"/>
  <c r="B22" i="11"/>
  <c r="A22" i="11"/>
  <c r="K22" i="11"/>
  <c r="I23" i="5"/>
  <c r="H23" i="5"/>
  <c r="C23" i="5"/>
  <c r="D23" i="5"/>
  <c r="G23" i="5"/>
  <c r="F23" i="5"/>
  <c r="E23" i="5"/>
  <c r="B23" i="5"/>
  <c r="G25" i="12" l="1"/>
  <c r="I10" i="5"/>
  <c r="B9" i="11" l="1"/>
  <c r="B8" i="11"/>
  <c r="G33" i="12"/>
  <c r="G32" i="12"/>
  <c r="G31" i="12"/>
  <c r="G30" i="12"/>
  <c r="G29" i="12"/>
  <c r="G28" i="12"/>
  <c r="G27" i="12"/>
  <c r="G26" i="12"/>
  <c r="G20" i="12" l="1"/>
  <c r="G19" i="12"/>
  <c r="G18" i="12"/>
  <c r="A23" i="5" l="1"/>
  <c r="C6" i="11" l="1"/>
  <c r="B7" i="11"/>
  <c r="B6" i="11"/>
  <c r="H2" i="9"/>
  <c r="H1" i="9"/>
  <c r="G34" i="12"/>
  <c r="G24" i="12"/>
  <c r="G23" i="12"/>
  <c r="G22" i="12"/>
  <c r="G21" i="12"/>
  <c r="G17" i="12"/>
  <c r="G16" i="12"/>
  <c r="G15" i="12"/>
  <c r="G14" i="12"/>
  <c r="G13" i="12"/>
  <c r="G12" i="12"/>
  <c r="G11" i="12"/>
  <c r="P2" i="11"/>
  <c r="O2" i="11"/>
  <c r="I4" i="5"/>
  <c r="J9" i="5" s="1"/>
  <c r="J22" i="11"/>
  <c r="F25" i="12" l="1"/>
  <c r="F38" i="12"/>
  <c r="F35" i="12"/>
  <c r="F45" i="12"/>
  <c r="F40" i="12"/>
  <c r="D44" i="12"/>
  <c r="F36" i="12"/>
  <c r="F43" i="12"/>
  <c r="F37" i="12"/>
  <c r="D35" i="12"/>
  <c r="F42" i="12"/>
  <c r="F44" i="12"/>
  <c r="F39" i="12"/>
  <c r="E37" i="12"/>
  <c r="F41" i="12"/>
  <c r="H25" i="12"/>
  <c r="H45" i="12"/>
  <c r="H40" i="12"/>
  <c r="H43" i="12"/>
  <c r="H37" i="12"/>
  <c r="H42" i="12"/>
  <c r="H38" i="12"/>
  <c r="H44" i="12"/>
  <c r="H39" i="12"/>
  <c r="H36" i="12"/>
  <c r="H41" i="12"/>
  <c r="H35" i="12"/>
  <c r="A19" i="11"/>
  <c r="C20" i="11"/>
  <c r="J19" i="11"/>
  <c r="F27" i="12"/>
  <c r="D33" i="12"/>
  <c r="F30" i="12"/>
  <c r="F32" i="12"/>
  <c r="F28" i="12"/>
  <c r="F29" i="12"/>
  <c r="F26" i="12"/>
  <c r="F31" i="12"/>
  <c r="F33" i="12"/>
  <c r="A11" i="12"/>
  <c r="F18" i="12"/>
  <c r="F20" i="12"/>
  <c r="F19" i="12"/>
  <c r="H29" i="12"/>
  <c r="H33" i="12"/>
  <c r="H26" i="12"/>
  <c r="H28" i="12"/>
  <c r="H27" i="12"/>
  <c r="H31" i="12"/>
  <c r="H30" i="12"/>
  <c r="H32" i="12"/>
  <c r="H20" i="12"/>
  <c r="H18" i="12"/>
  <c r="H19" i="12"/>
  <c r="A22" i="5"/>
  <c r="I22" i="5"/>
  <c r="A17" i="5"/>
  <c r="A14" i="5"/>
  <c r="A9" i="11" s="1"/>
  <c r="A13" i="5"/>
  <c r="A8" i="11" s="1"/>
  <c r="A12" i="5"/>
  <c r="A7" i="11" s="1"/>
  <c r="H22" i="5"/>
  <c r="B7" i="12"/>
  <c r="A1" i="5"/>
  <c r="A1" i="11" s="1"/>
  <c r="B1" i="5"/>
  <c r="B1" i="11"/>
  <c r="F24" i="12"/>
  <c r="A5" i="5"/>
  <c r="A7" i="5"/>
  <c r="A1" i="12"/>
  <c r="H17" i="12"/>
  <c r="H24" i="12"/>
  <c r="F15" i="12"/>
  <c r="H22" i="12"/>
  <c r="C35" i="12"/>
  <c r="D22" i="5"/>
  <c r="A10" i="5"/>
  <c r="A4" i="11" s="1"/>
  <c r="B17" i="5"/>
  <c r="G10" i="12"/>
  <c r="B6" i="12"/>
  <c r="F13" i="12"/>
  <c r="H16" i="12"/>
  <c r="H14" i="12"/>
  <c r="C22" i="5"/>
  <c r="J8" i="5"/>
  <c r="H15" i="12"/>
  <c r="G22" i="5"/>
  <c r="B5" i="12"/>
  <c r="C13" i="12"/>
  <c r="B34" i="12"/>
  <c r="H34" i="12"/>
  <c r="E10" i="12"/>
  <c r="F22" i="5"/>
  <c r="C10" i="12"/>
  <c r="J4" i="5"/>
  <c r="F11" i="12"/>
  <c r="F21" i="12"/>
  <c r="F10" i="12"/>
  <c r="I21" i="11"/>
  <c r="B3" i="12"/>
  <c r="B4" i="12"/>
  <c r="J10" i="5"/>
  <c r="F12" i="12"/>
  <c r="H23" i="12"/>
  <c r="B13" i="12"/>
  <c r="B22" i="5"/>
  <c r="A9" i="12"/>
  <c r="B10" i="12"/>
  <c r="F16" i="12"/>
  <c r="F22" i="12"/>
  <c r="B11" i="12"/>
  <c r="A14" i="11"/>
  <c r="B21" i="11"/>
  <c r="K21" i="11"/>
  <c r="A10" i="12"/>
  <c r="A6" i="5"/>
  <c r="N1" i="5"/>
  <c r="O1" i="11" s="1"/>
  <c r="F5" i="5"/>
  <c r="D18" i="12"/>
  <c r="C25" i="12"/>
  <c r="G21" i="11"/>
  <c r="F21" i="11"/>
  <c r="E21" i="11"/>
  <c r="E22" i="5"/>
  <c r="F14" i="12"/>
  <c r="J6" i="5"/>
  <c r="H12" i="12"/>
  <c r="F6" i="5"/>
  <c r="H13" i="12"/>
  <c r="F23" i="12"/>
  <c r="B2" i="5"/>
  <c r="B2" i="11" s="1"/>
  <c r="B14" i="11"/>
  <c r="D10" i="12"/>
  <c r="H21" i="11"/>
  <c r="J21" i="11"/>
  <c r="C21" i="11"/>
  <c r="A11" i="5"/>
  <c r="A6" i="11" s="1"/>
  <c r="O1" i="5"/>
  <c r="P1" i="11" s="1"/>
  <c r="A20" i="5"/>
  <c r="D25" i="12"/>
  <c r="C34" i="12"/>
  <c r="A2" i="12"/>
  <c r="D21" i="11"/>
  <c r="J5" i="5"/>
  <c r="A21" i="11"/>
  <c r="H10" i="12"/>
  <c r="A4" i="5"/>
  <c r="H11" i="12"/>
  <c r="F17" i="12"/>
  <c r="H21" i="12"/>
  <c r="D13" i="12"/>
  <c r="I20" i="5"/>
</calcChain>
</file>

<file path=xl/sharedStrings.xml><?xml version="1.0" encoding="utf-8"?>
<sst xmlns="http://schemas.openxmlformats.org/spreadsheetml/2006/main" count="1871" uniqueCount="1195">
  <si>
    <t>Name</t>
  </si>
  <si>
    <t>Phone</t>
  </si>
  <si>
    <t>Email</t>
  </si>
  <si>
    <t>Address</t>
  </si>
  <si>
    <t>Header</t>
  </si>
  <si>
    <t>UN</t>
  </si>
  <si>
    <t>TO</t>
  </si>
  <si>
    <t>SP</t>
  </si>
  <si>
    <t>DO</t>
  </si>
  <si>
    <t>LL</t>
  </si>
  <si>
    <t>LT</t>
  </si>
  <si>
    <t>RO</t>
  </si>
  <si>
    <t>FO</t>
  </si>
  <si>
    <t>TW</t>
  </si>
  <si>
    <t>AU</t>
  </si>
  <si>
    <t>SV</t>
  </si>
  <si>
    <t>PS</t>
  </si>
  <si>
    <t>TRAP</t>
  </si>
  <si>
    <t>FlagName</t>
  </si>
  <si>
    <t>FlagA2ISO</t>
  </si>
  <si>
    <t>USA</t>
  </si>
  <si>
    <t>US</t>
  </si>
  <si>
    <t>JPN</t>
  </si>
  <si>
    <t>Japan</t>
  </si>
  <si>
    <t>JP</t>
  </si>
  <si>
    <t>ZAF</t>
  </si>
  <si>
    <t>South Africa</t>
  </si>
  <si>
    <t>ZA</t>
  </si>
  <si>
    <t>GHA</t>
  </si>
  <si>
    <t>Ghana</t>
  </si>
  <si>
    <t>GH</t>
  </si>
  <si>
    <t>CAN</t>
  </si>
  <si>
    <t>Canada</t>
  </si>
  <si>
    <t>CA</t>
  </si>
  <si>
    <t>PM</t>
  </si>
  <si>
    <t>BRA</t>
  </si>
  <si>
    <t>Brazil</t>
  </si>
  <si>
    <t>BR</t>
  </si>
  <si>
    <t>MAR</t>
  </si>
  <si>
    <t>Maroc</t>
  </si>
  <si>
    <t>MA</t>
  </si>
  <si>
    <t>KOR</t>
  </si>
  <si>
    <t>KR</t>
  </si>
  <si>
    <t>CIV</t>
  </si>
  <si>
    <t>CI</t>
  </si>
  <si>
    <t>AGO</t>
  </si>
  <si>
    <t>Angola</t>
  </si>
  <si>
    <t>AO</t>
  </si>
  <si>
    <t>RUS</t>
  </si>
  <si>
    <t>Russian Federation</t>
  </si>
  <si>
    <t>RU</t>
  </si>
  <si>
    <t>GAB</t>
  </si>
  <si>
    <t>Gabon</t>
  </si>
  <si>
    <t>GA</t>
  </si>
  <si>
    <t>CPV</t>
  </si>
  <si>
    <t>Cape Verde</t>
  </si>
  <si>
    <t>CV</t>
  </si>
  <si>
    <t>URY</t>
  </si>
  <si>
    <t>Uruguay</t>
  </si>
  <si>
    <t>UY</t>
  </si>
  <si>
    <t>STP</t>
  </si>
  <si>
    <t>ST</t>
  </si>
  <si>
    <t>VEN</t>
  </si>
  <si>
    <t>Venezuela</t>
  </si>
  <si>
    <t>VE</t>
  </si>
  <si>
    <t>GNQ</t>
  </si>
  <si>
    <t>Guinea Ecuatorial</t>
  </si>
  <si>
    <t>GQ</t>
  </si>
  <si>
    <t>GIN</t>
  </si>
  <si>
    <t>GN</t>
  </si>
  <si>
    <t>SH</t>
  </si>
  <si>
    <t>BM</t>
  </si>
  <si>
    <t>TC</t>
  </si>
  <si>
    <t>VG</t>
  </si>
  <si>
    <t>LBY</t>
  </si>
  <si>
    <t>Libya</t>
  </si>
  <si>
    <t>LY</t>
  </si>
  <si>
    <t>CHN</t>
  </si>
  <si>
    <t>CN</t>
  </si>
  <si>
    <t>HR</t>
  </si>
  <si>
    <t>DK</t>
  </si>
  <si>
    <t>FR</t>
  </si>
  <si>
    <t>DE</t>
  </si>
  <si>
    <t>GR</t>
  </si>
  <si>
    <t>IT</t>
  </si>
  <si>
    <t>MT</t>
  </si>
  <si>
    <t>PL</t>
  </si>
  <si>
    <t>PT</t>
  </si>
  <si>
    <t>ES</t>
  </si>
  <si>
    <t>SE</t>
  </si>
  <si>
    <t>BG</t>
  </si>
  <si>
    <t>CY</t>
  </si>
  <si>
    <t>IE</t>
  </si>
  <si>
    <t>NL</t>
  </si>
  <si>
    <t>GB</t>
  </si>
  <si>
    <t>EE</t>
  </si>
  <si>
    <t>LV</t>
  </si>
  <si>
    <t>BE</t>
  </si>
  <si>
    <t>SI</t>
  </si>
  <si>
    <t>HU</t>
  </si>
  <si>
    <t>TUN</t>
  </si>
  <si>
    <t>Tunisie</t>
  </si>
  <si>
    <t>TN</t>
  </si>
  <si>
    <t>PAN</t>
  </si>
  <si>
    <t>Panama</t>
  </si>
  <si>
    <t>PA</t>
  </si>
  <si>
    <t>TTO</t>
  </si>
  <si>
    <t>Trinidad and Tobago</t>
  </si>
  <si>
    <t>TT</t>
  </si>
  <si>
    <t>NAM</t>
  </si>
  <si>
    <t>Namibia</t>
  </si>
  <si>
    <t>NA</t>
  </si>
  <si>
    <t>BRB</t>
  </si>
  <si>
    <t>Barbados</t>
  </si>
  <si>
    <t>BB</t>
  </si>
  <si>
    <t>HND</t>
  </si>
  <si>
    <t>Honduras</t>
  </si>
  <si>
    <t>HN</t>
  </si>
  <si>
    <t>DZA</t>
  </si>
  <si>
    <t>Algerie</t>
  </si>
  <si>
    <t>DZ</t>
  </si>
  <si>
    <t>MEX</t>
  </si>
  <si>
    <t>Mexico</t>
  </si>
  <si>
    <t>MX</t>
  </si>
  <si>
    <t>VUT</t>
  </si>
  <si>
    <t>Vanuatu</t>
  </si>
  <si>
    <t>VU</t>
  </si>
  <si>
    <t>ISL</t>
  </si>
  <si>
    <t>Iceland</t>
  </si>
  <si>
    <t>IS</t>
  </si>
  <si>
    <t>TUR</t>
  </si>
  <si>
    <t>TR</t>
  </si>
  <si>
    <t>PHL</t>
  </si>
  <si>
    <t>Philippines</t>
  </si>
  <si>
    <t>PH</t>
  </si>
  <si>
    <t>NOR</t>
  </si>
  <si>
    <t>Norway</t>
  </si>
  <si>
    <t>NO</t>
  </si>
  <si>
    <t>NIC</t>
  </si>
  <si>
    <t>Nicaragua</t>
  </si>
  <si>
    <t>NI</t>
  </si>
  <si>
    <t>GTM</t>
  </si>
  <si>
    <t>Guatemala</t>
  </si>
  <si>
    <t>GT</t>
  </si>
  <si>
    <t>SEN</t>
  </si>
  <si>
    <t>Senegal</t>
  </si>
  <si>
    <t>SN</t>
  </si>
  <si>
    <t>BLZ</t>
  </si>
  <si>
    <t>Belize</t>
  </si>
  <si>
    <t>BZ</t>
  </si>
  <si>
    <t>SYR</t>
  </si>
  <si>
    <t>SY</t>
  </si>
  <si>
    <t>VCT</t>
  </si>
  <si>
    <t>VC</t>
  </si>
  <si>
    <t>EGY</t>
  </si>
  <si>
    <t>Egypt</t>
  </si>
  <si>
    <t>EG</t>
  </si>
  <si>
    <t>ALB</t>
  </si>
  <si>
    <t>Albania</t>
  </si>
  <si>
    <t>AL</t>
  </si>
  <si>
    <t>SLE</t>
  </si>
  <si>
    <t>Sierra Leone</t>
  </si>
  <si>
    <t>SL</t>
  </si>
  <si>
    <t>TAI</t>
  </si>
  <si>
    <t>Chinese Taipei</t>
  </si>
  <si>
    <t>GUY</t>
  </si>
  <si>
    <t>Guyana</t>
  </si>
  <si>
    <t>GY</t>
  </si>
  <si>
    <t>Curaçao</t>
  </si>
  <si>
    <t>KNA</t>
  </si>
  <si>
    <t>Saint Kitts and Nevis</t>
  </si>
  <si>
    <t>KN</t>
  </si>
  <si>
    <t>ARG</t>
  </si>
  <si>
    <t>Argentina</t>
  </si>
  <si>
    <t>AR</t>
  </si>
  <si>
    <t>CUB</t>
  </si>
  <si>
    <t>Cuba</t>
  </si>
  <si>
    <t>CU</t>
  </si>
  <si>
    <t>GRD</t>
  </si>
  <si>
    <t>Grenada</t>
  </si>
  <si>
    <t>GD</t>
  </si>
  <si>
    <t>DOM</t>
  </si>
  <si>
    <t>Dominican Republic</t>
  </si>
  <si>
    <t>ISR</t>
  </si>
  <si>
    <t>Israel</t>
  </si>
  <si>
    <t>IL</t>
  </si>
  <si>
    <t>LBN</t>
  </si>
  <si>
    <t>Lebanon</t>
  </si>
  <si>
    <t>LB</t>
  </si>
  <si>
    <t>VIR</t>
  </si>
  <si>
    <t>US Virgin Islands</t>
  </si>
  <si>
    <t>VI</t>
  </si>
  <si>
    <t>LBR</t>
  </si>
  <si>
    <t>Liberia</t>
  </si>
  <si>
    <t>LR</t>
  </si>
  <si>
    <t>PRI</t>
  </si>
  <si>
    <t>Puerto Rico</t>
  </si>
  <si>
    <t>PR</t>
  </si>
  <si>
    <t>COL</t>
  </si>
  <si>
    <t>Colombia</t>
  </si>
  <si>
    <t>CO</t>
  </si>
  <si>
    <t>BEN</t>
  </si>
  <si>
    <t>Benin</t>
  </si>
  <si>
    <t>BJ</t>
  </si>
  <si>
    <t>COG</t>
  </si>
  <si>
    <t>Congo</t>
  </si>
  <si>
    <t>CG</t>
  </si>
  <si>
    <t>TGO</t>
  </si>
  <si>
    <t>Togo</t>
  </si>
  <si>
    <t>TG</t>
  </si>
  <si>
    <t>CYM</t>
  </si>
  <si>
    <t>Cayman Islands</t>
  </si>
  <si>
    <t>KY</t>
  </si>
  <si>
    <t>LCA</t>
  </si>
  <si>
    <t>LC</t>
  </si>
  <si>
    <t>MRT</t>
  </si>
  <si>
    <t>Mauritania</t>
  </si>
  <si>
    <t>MR</t>
  </si>
  <si>
    <t>CMR</t>
  </si>
  <si>
    <t>Cameroon</t>
  </si>
  <si>
    <t>CM</t>
  </si>
  <si>
    <t>NGA</t>
  </si>
  <si>
    <t>Nigeria</t>
  </si>
  <si>
    <t>NG</t>
  </si>
  <si>
    <t>ABW</t>
  </si>
  <si>
    <t>Aruba</t>
  </si>
  <si>
    <t>AW</t>
  </si>
  <si>
    <t>GNB</t>
  </si>
  <si>
    <t>Guinea Bissau</t>
  </si>
  <si>
    <t>GW</t>
  </si>
  <si>
    <t>UKR</t>
  </si>
  <si>
    <t>Ukraine</t>
  </si>
  <si>
    <t>UA</t>
  </si>
  <si>
    <t>ATG</t>
  </si>
  <si>
    <t>Antigua and Barbuda</t>
  </si>
  <si>
    <t>AG</t>
  </si>
  <si>
    <t>JAM</t>
  </si>
  <si>
    <t>Jamaica</t>
  </si>
  <si>
    <t>JM</t>
  </si>
  <si>
    <t>DMA</t>
  </si>
  <si>
    <t>Dominica</t>
  </si>
  <si>
    <t>DM</t>
  </si>
  <si>
    <t>CRI</t>
  </si>
  <si>
    <t>Costa Rica</t>
  </si>
  <si>
    <t>CR</t>
  </si>
  <si>
    <t>GEO</t>
  </si>
  <si>
    <t>Georgia</t>
  </si>
  <si>
    <t>GE</t>
  </si>
  <si>
    <t>GMB</t>
  </si>
  <si>
    <t>Gambia</t>
  </si>
  <si>
    <t>GM</t>
  </si>
  <si>
    <t>BLR</t>
  </si>
  <si>
    <t>Belarus</t>
  </si>
  <si>
    <t>BY</t>
  </si>
  <si>
    <t>FRO</t>
  </si>
  <si>
    <t>Faroe Islands</t>
  </si>
  <si>
    <t>KHM</t>
  </si>
  <si>
    <t>Cambodia</t>
  </si>
  <si>
    <t>KH</t>
  </si>
  <si>
    <t>SYC</t>
  </si>
  <si>
    <t>Seychelles</t>
  </si>
  <si>
    <t>SC</t>
  </si>
  <si>
    <t>MUS</t>
  </si>
  <si>
    <t>Mauritius</t>
  </si>
  <si>
    <t>MU</t>
  </si>
  <si>
    <t>IND</t>
  </si>
  <si>
    <t>India</t>
  </si>
  <si>
    <t>IN</t>
  </si>
  <si>
    <t>IRN</t>
  </si>
  <si>
    <t>IR</t>
  </si>
  <si>
    <t>MYS</t>
  </si>
  <si>
    <t>Malaysia</t>
  </si>
  <si>
    <t>MY</t>
  </si>
  <si>
    <t>SLV</t>
  </si>
  <si>
    <t>El Salvador</t>
  </si>
  <si>
    <t>AIA</t>
  </si>
  <si>
    <t>Anguilla</t>
  </si>
  <si>
    <t>AI</t>
  </si>
  <si>
    <t>THA</t>
  </si>
  <si>
    <t>Thailand</t>
  </si>
  <si>
    <t>TH</t>
  </si>
  <si>
    <t>CHL</t>
  </si>
  <si>
    <t>Chile</t>
  </si>
  <si>
    <t>CL</t>
  </si>
  <si>
    <t>BHS</t>
  </si>
  <si>
    <t>Bahamas</t>
  </si>
  <si>
    <t>BS</t>
  </si>
  <si>
    <t>SUR</t>
  </si>
  <si>
    <t>Suriname</t>
  </si>
  <si>
    <t>SR</t>
  </si>
  <si>
    <t>ECU</t>
  </si>
  <si>
    <t>Ecuador</t>
  </si>
  <si>
    <t>EC</t>
  </si>
  <si>
    <t>AUS</t>
  </si>
  <si>
    <t>Australia</t>
  </si>
  <si>
    <t>FJI</t>
  </si>
  <si>
    <t>Fiji Islands</t>
  </si>
  <si>
    <t>FJ</t>
  </si>
  <si>
    <t>GUM</t>
  </si>
  <si>
    <t>Guam</t>
  </si>
  <si>
    <t>GU</t>
  </si>
  <si>
    <t>IDN</t>
  </si>
  <si>
    <t>Indonesia</t>
  </si>
  <si>
    <t>ID</t>
  </si>
  <si>
    <t>KIR</t>
  </si>
  <si>
    <t>Kiribati</t>
  </si>
  <si>
    <t>KI</t>
  </si>
  <si>
    <t>MDV</t>
  </si>
  <si>
    <t>Maldives</t>
  </si>
  <si>
    <t>MV</t>
  </si>
  <si>
    <t>PNG</t>
  </si>
  <si>
    <t>Papua New Guinea</t>
  </si>
  <si>
    <t>PG</t>
  </si>
  <si>
    <t>LKA</t>
  </si>
  <si>
    <t>Sri Lanka</t>
  </si>
  <si>
    <t>LK</t>
  </si>
  <si>
    <t>VNM</t>
  </si>
  <si>
    <t>VN</t>
  </si>
  <si>
    <t>SGP</t>
  </si>
  <si>
    <t>Singapore</t>
  </si>
  <si>
    <t>SG</t>
  </si>
  <si>
    <t>OMN</t>
  </si>
  <si>
    <t>Oman</t>
  </si>
  <si>
    <t>OM</t>
  </si>
  <si>
    <t>NZL</t>
  </si>
  <si>
    <t>New Zealand</t>
  </si>
  <si>
    <t>NZ</t>
  </si>
  <si>
    <t>FSM</t>
  </si>
  <si>
    <t>Micronesia</t>
  </si>
  <si>
    <t>FM</t>
  </si>
  <si>
    <t>COK</t>
  </si>
  <si>
    <t>Cook Islands</t>
  </si>
  <si>
    <t>CK</t>
  </si>
  <si>
    <t>BOL</t>
  </si>
  <si>
    <t>Bolivia</t>
  </si>
  <si>
    <t>BO</t>
  </si>
  <si>
    <t>PLW</t>
  </si>
  <si>
    <t>Palau</t>
  </si>
  <si>
    <t>PW</t>
  </si>
  <si>
    <t>TON</t>
  </si>
  <si>
    <t>Tonga</t>
  </si>
  <si>
    <t>KEN</t>
  </si>
  <si>
    <t>Kenya</t>
  </si>
  <si>
    <t>KE</t>
  </si>
  <si>
    <t>PYF</t>
  </si>
  <si>
    <t>Polynesie Française</t>
  </si>
  <si>
    <t>PF</t>
  </si>
  <si>
    <t>PER</t>
  </si>
  <si>
    <t>PE</t>
  </si>
  <si>
    <t>CHE</t>
  </si>
  <si>
    <t>Switzerland</t>
  </si>
  <si>
    <t>CH</t>
  </si>
  <si>
    <t>TZA</t>
  </si>
  <si>
    <t>Tanzania</t>
  </si>
  <si>
    <t>TZ</t>
  </si>
  <si>
    <t>ARE</t>
  </si>
  <si>
    <t>United Arab Emirates</t>
  </si>
  <si>
    <t>AE</t>
  </si>
  <si>
    <t>HTI</t>
  </si>
  <si>
    <t>Haiti</t>
  </si>
  <si>
    <t>HT</t>
  </si>
  <si>
    <t>MDG</t>
  </si>
  <si>
    <t>Madagascar</t>
  </si>
  <si>
    <t>MG</t>
  </si>
  <si>
    <t>MOZ</t>
  </si>
  <si>
    <t>Mozambique</t>
  </si>
  <si>
    <t>MZ</t>
  </si>
  <si>
    <t>SLB</t>
  </si>
  <si>
    <t>Solomon Islands</t>
  </si>
  <si>
    <t>SB</t>
  </si>
  <si>
    <t>KWT</t>
  </si>
  <si>
    <t>Kuwait</t>
  </si>
  <si>
    <t>KW</t>
  </si>
  <si>
    <t>MHL</t>
  </si>
  <si>
    <t>Marshall Islands</t>
  </si>
  <si>
    <t>MH</t>
  </si>
  <si>
    <t>Section</t>
  </si>
  <si>
    <t>Detail</t>
  </si>
  <si>
    <t>Title</t>
  </si>
  <si>
    <t>Reporting Flag</t>
  </si>
  <si>
    <t>Reporting Agency</t>
  </si>
  <si>
    <t>FieldID</t>
  </si>
  <si>
    <t>H01</t>
  </si>
  <si>
    <t>Nom</t>
  </si>
  <si>
    <t>Nombre</t>
  </si>
  <si>
    <t>Adresse</t>
  </si>
  <si>
    <t>Dirección</t>
  </si>
  <si>
    <t>T01</t>
  </si>
  <si>
    <t>Téléphone</t>
  </si>
  <si>
    <t>Teléfono</t>
  </si>
  <si>
    <t>Status</t>
  </si>
  <si>
    <t>CP</t>
  </si>
  <si>
    <t>NCC</t>
  </si>
  <si>
    <t>NCO</t>
  </si>
  <si>
    <t>China PR</t>
  </si>
  <si>
    <t>Iran</t>
  </si>
  <si>
    <t>Mandatory information</t>
  </si>
  <si>
    <t>Secretariat use only</t>
  </si>
  <si>
    <t>Agencia que informa</t>
  </si>
  <si>
    <t>Version</t>
  </si>
  <si>
    <t>Information obligatoire</t>
  </si>
  <si>
    <t>Información obligatoria</t>
  </si>
  <si>
    <t>Información opcional</t>
  </si>
  <si>
    <t>Optional information</t>
  </si>
  <si>
    <t>Notes</t>
  </si>
  <si>
    <t>Remarques</t>
  </si>
  <si>
    <t>Notas</t>
  </si>
  <si>
    <t>OTH</t>
  </si>
  <si>
    <t>Vietnam</t>
  </si>
  <si>
    <t>Pavillon déclarant</t>
  </si>
  <si>
    <t>Agence déclarante</t>
  </si>
  <si>
    <t>Pabellón que informa</t>
  </si>
  <si>
    <t>Information facultative</t>
  </si>
  <si>
    <t>CUW</t>
  </si>
  <si>
    <t>CW</t>
  </si>
  <si>
    <t>FLK</t>
  </si>
  <si>
    <t>Falklands</t>
  </si>
  <si>
    <t>FK</t>
  </si>
  <si>
    <t>Syria</t>
  </si>
  <si>
    <t>MNE</t>
  </si>
  <si>
    <t>Montenegro</t>
  </si>
  <si>
    <t>ME</t>
  </si>
  <si>
    <t>PSE</t>
  </si>
  <si>
    <t>Palestine</t>
  </si>
  <si>
    <t>Perú</t>
  </si>
  <si>
    <t>WSM</t>
  </si>
  <si>
    <t>Samoa</t>
  </si>
  <si>
    <t>WS</t>
  </si>
  <si>
    <t>SRB</t>
  </si>
  <si>
    <t>Serbia</t>
  </si>
  <si>
    <t>RS</t>
  </si>
  <si>
    <t>TUV</t>
  </si>
  <si>
    <t>Tuvalu</t>
  </si>
  <si>
    <t>TV</t>
  </si>
  <si>
    <t>BND</t>
  </si>
  <si>
    <t>Brunei</t>
  </si>
  <si>
    <t>BN</t>
  </si>
  <si>
    <t>Description</t>
  </si>
  <si>
    <t>Côte d'Ivoire</t>
  </si>
  <si>
    <t>AND</t>
  </si>
  <si>
    <t>Andorra</t>
  </si>
  <si>
    <t>AD</t>
  </si>
  <si>
    <t>NCL</t>
  </si>
  <si>
    <t>New Caledonia</t>
  </si>
  <si>
    <t>NC</t>
  </si>
  <si>
    <t>SAU</t>
  </si>
  <si>
    <t>Saudi Arabia</t>
  </si>
  <si>
    <t>SA</t>
  </si>
  <si>
    <t>Order</t>
  </si>
  <si>
    <t>Subform</t>
  </si>
  <si>
    <t>Item</t>
  </si>
  <si>
    <t>FieldType</t>
  </si>
  <si>
    <t>FldNameEN</t>
  </si>
  <si>
    <t>FldNameFR</t>
  </si>
  <si>
    <t>FldNameES</t>
  </si>
  <si>
    <t>n/a</t>
  </si>
  <si>
    <t>field</t>
  </si>
  <si>
    <t>ICCAT code</t>
  </si>
  <si>
    <t>Translation for Forms</t>
  </si>
  <si>
    <t>LangFieldID</t>
  </si>
  <si>
    <t>LangNameID</t>
  </si>
  <si>
    <t>a)</t>
  </si>
  <si>
    <t>b)</t>
  </si>
  <si>
    <t>c)</t>
  </si>
  <si>
    <t>d)</t>
  </si>
  <si>
    <t>e)</t>
  </si>
  <si>
    <t>G00</t>
  </si>
  <si>
    <t>General</t>
  </si>
  <si>
    <t>title</t>
  </si>
  <si>
    <t>Instructions</t>
  </si>
  <si>
    <t>Instrucciones</t>
  </si>
  <si>
    <t>Instructions to complete the form</t>
  </si>
  <si>
    <t>Instructions pour remplir le formulaire</t>
  </si>
  <si>
    <t>Instrucciones para cumplimentar el formulario</t>
  </si>
  <si>
    <t>G01</t>
  </si>
  <si>
    <t>subtitle</t>
  </si>
  <si>
    <t>G01a</t>
  </si>
  <si>
    <t>item</t>
  </si>
  <si>
    <t>General01</t>
  </si>
  <si>
    <t>Complete as far as possible the Header and Detail sections (don't leave fields empty when information is known).</t>
  </si>
  <si>
    <t>G01b</t>
  </si>
  <si>
    <t>General02</t>
  </si>
  <si>
    <t>In Header section, only white cells can be filled (manually or by selecting from the Combo Box the corresponding code).</t>
  </si>
  <si>
    <t>G01c</t>
  </si>
  <si>
    <t>General03</t>
  </si>
  <si>
    <t>Always use ICCAT standard codes (when element "OTHERS" of various fields is required it must be explicitly described in "Notes").</t>
  </si>
  <si>
    <t>G01d</t>
  </si>
  <si>
    <t>General04</t>
  </si>
  <si>
    <t>G01e</t>
  </si>
  <si>
    <t>General05</t>
  </si>
  <si>
    <t>Leave "blank" the fields for which you don't collect information</t>
  </si>
  <si>
    <t>S00</t>
  </si>
  <si>
    <t>Specific</t>
  </si>
  <si>
    <t>Specific (by field)</t>
  </si>
  <si>
    <t>Spécifique (par champ)</t>
  </si>
  <si>
    <t>Específico (por campo)</t>
  </si>
  <si>
    <t>SC01</t>
  </si>
  <si>
    <t>Form</t>
  </si>
  <si>
    <t>Formulaire</t>
  </si>
  <si>
    <t>Formulario</t>
  </si>
  <si>
    <t>SC02</t>
  </si>
  <si>
    <t>Sub-form</t>
  </si>
  <si>
    <t>Sous-formulaire</t>
  </si>
  <si>
    <t>Subformulario</t>
  </si>
  <si>
    <t>SC03</t>
  </si>
  <si>
    <t>Part</t>
  </si>
  <si>
    <t>Partie</t>
  </si>
  <si>
    <t>Parte</t>
  </si>
  <si>
    <t>SC04</t>
  </si>
  <si>
    <t xml:space="preserve">Section </t>
  </si>
  <si>
    <t>Sección</t>
  </si>
  <si>
    <t>SC05</t>
  </si>
  <si>
    <t>Sub-section</t>
  </si>
  <si>
    <t>Sous-section</t>
  </si>
  <si>
    <t>Sub-secciones</t>
  </si>
  <si>
    <t>SC06</t>
  </si>
  <si>
    <t>Field (name)</t>
  </si>
  <si>
    <t>Champ (nom)</t>
  </si>
  <si>
    <t>Campo (nombre)</t>
  </si>
  <si>
    <t>SC07</t>
  </si>
  <si>
    <t>Field (format)</t>
  </si>
  <si>
    <t>Champ (format)</t>
  </si>
  <si>
    <t>Campo (formato)</t>
  </si>
  <si>
    <t>SC08</t>
  </si>
  <si>
    <t>Descripción</t>
  </si>
  <si>
    <t>2-Instructions</t>
  </si>
  <si>
    <t>Titre</t>
  </si>
  <si>
    <t>Título</t>
  </si>
  <si>
    <t>Form Title</t>
  </si>
  <si>
    <t>Titre du formulaire</t>
  </si>
  <si>
    <t>Título del formulario</t>
  </si>
  <si>
    <t>ICCAT</t>
  </si>
  <si>
    <t>CICTA</t>
  </si>
  <si>
    <t>CICAA</t>
  </si>
  <si>
    <t>INTERNATIONAL COMMISSION FOR THE CONSERVATION OF ATLANTIC TUNAS</t>
  </si>
  <si>
    <t>COMMISSION INTERNATIONALE POUR LA CONSERVATION DES THONIDÉS DE L'ATLANTIQUE</t>
  </si>
  <si>
    <t>COMISIÓN INTERNACIONAL PARA LA CONSERVACIÓN DEL ATÚN ATLÁNTICO</t>
  </si>
  <si>
    <t>T02</t>
  </si>
  <si>
    <t>(fixed)</t>
  </si>
  <si>
    <t>Versión</t>
  </si>
  <si>
    <t>Always use the lastest version of this form.</t>
  </si>
  <si>
    <t>T03</t>
  </si>
  <si>
    <t>Language</t>
  </si>
  <si>
    <t>Langue</t>
  </si>
  <si>
    <t>Idioma</t>
  </si>
  <si>
    <t>Choose the language (EN, FR, ES) for form translation</t>
  </si>
  <si>
    <t>T04</t>
  </si>
  <si>
    <t>section</t>
  </si>
  <si>
    <t>string</t>
  </si>
  <si>
    <t>hFlagRep</t>
  </si>
  <si>
    <t>hAgency</t>
  </si>
  <si>
    <t>hPerson</t>
  </si>
  <si>
    <t>hNotes</t>
  </si>
  <si>
    <t>hAddress</t>
  </si>
  <si>
    <t>BFA</t>
  </si>
  <si>
    <t>Burkina Faso</t>
  </si>
  <si>
    <t>BF</t>
  </si>
  <si>
    <t>H00</t>
  </si>
  <si>
    <t>H10</t>
  </si>
  <si>
    <t>H20</t>
  </si>
  <si>
    <t>Tête</t>
  </si>
  <si>
    <t>Cabecera</t>
  </si>
  <si>
    <t>Filters</t>
  </si>
  <si>
    <t>subsection</t>
  </si>
  <si>
    <t>Réservé au Secrétariat</t>
  </si>
  <si>
    <t>Reservado a la Secretaría</t>
  </si>
  <si>
    <t>H30</t>
  </si>
  <si>
    <t>Data set characteristics</t>
  </si>
  <si>
    <t>date</t>
  </si>
  <si>
    <t>Date reported</t>
  </si>
  <si>
    <t>Date de déclaration</t>
  </si>
  <si>
    <t>Fecha de notificación</t>
  </si>
  <si>
    <t>Reservado a la Sacretaría</t>
  </si>
  <si>
    <t>hRef</t>
  </si>
  <si>
    <t>Reference Nº</t>
  </si>
  <si>
    <t>Nº Reference</t>
  </si>
  <si>
    <t>Nº Referencia</t>
  </si>
  <si>
    <t>File name (proposed)</t>
  </si>
  <si>
    <t>(reserved)</t>
  </si>
  <si>
    <t>Flag Correspondent</t>
  </si>
  <si>
    <t>Correspondant du Pavillon</t>
  </si>
  <si>
    <t>Corresponsal de Bandera</t>
  </si>
  <si>
    <t>(auto)</t>
  </si>
  <si>
    <t>Table. Flags</t>
  </si>
  <si>
    <t>FlagCod</t>
  </si>
  <si>
    <t>tVersion</t>
  </si>
  <si>
    <t>tLang</t>
  </si>
  <si>
    <t>hEmail</t>
  </si>
  <si>
    <t>hPhone</t>
  </si>
  <si>
    <t>hDateRep</t>
  </si>
  <si>
    <t>hFName</t>
  </si>
  <si>
    <t>D00</t>
  </si>
  <si>
    <t>Détail</t>
  </si>
  <si>
    <t>Detalle</t>
  </si>
  <si>
    <t>D10</t>
  </si>
  <si>
    <t>D20</t>
  </si>
  <si>
    <t>D30</t>
  </si>
  <si>
    <t>D40</t>
  </si>
  <si>
    <t>Enter the name of the person to be contacted in the event of enquiries</t>
  </si>
  <si>
    <t>Enter the name of your ministry, institute or agency</t>
  </si>
  <si>
    <t>Enter the street address of your ministry, institute or agency</t>
  </si>
  <si>
    <t>Move to sub-form:</t>
  </si>
  <si>
    <t>If the vessel has previously been registered in the ICCAT Record of Vessels and has therefore been assigned an ICCAT number, this number must be cited. Please check the list of inactive vessels to determine if a number has previously been assigned. If the vessel is being registered with ICCAT for the first time, please leave this field blank</t>
  </si>
  <si>
    <t>Introduzca el nombre de la persona a contactar en caso de consultas</t>
  </si>
  <si>
    <t>Introduzca el nombre de su ministerio, institución o agencia</t>
  </si>
  <si>
    <t>Introduzca la dirección de su ministerio, institución o agencia</t>
  </si>
  <si>
    <t>Enter the email address of the person to be contacted</t>
  </si>
  <si>
    <t>Introduzca la dirección de correo electrónico de la persona a contactar</t>
  </si>
  <si>
    <t>Enter the telephone number of the person to be contacted</t>
  </si>
  <si>
    <t>Introduzca el número de teléfono de la persona a contactar</t>
  </si>
  <si>
    <t>Send the form to ICCAT with the proposed file name (if required, adding a suffix at the end of the filename: [suffix])</t>
  </si>
  <si>
    <t>Enviar el formulario a ICCAT con el nombre del archivo propuesto (si es necesario, agregue un sufijo al final del nombre del archivo: [suffix])</t>
  </si>
  <si>
    <t>Nom fichier (proposé)</t>
  </si>
  <si>
    <t>Nombre archivo (propuesto)</t>
  </si>
  <si>
    <t>Características conjunto de datos</t>
  </si>
  <si>
    <t>Caractéristiques jeu de données</t>
  </si>
  <si>
    <t>fldDescEN</t>
  </si>
  <si>
    <t>fldDescFR</t>
  </si>
  <si>
    <t>fldDescES</t>
  </si>
  <si>
    <t>Utilisez toujours la dernière version de ce formulaire</t>
  </si>
  <si>
    <t>Utilice siempre la última versión de este formulario</t>
  </si>
  <si>
    <t>Choisissez la langue (EN, FR, ES) pour la traduction du formulaire</t>
  </si>
  <si>
    <t>Elija el idioma (EN, FR, ES) para la traducción del formulario</t>
  </si>
  <si>
    <t>Saisissez le nom de la personne à contacter en cas d'enquête</t>
  </si>
  <si>
    <t>Saisissez le nom de votre ministère, institut ou agence</t>
  </si>
  <si>
    <t>Saisissez l'adresse de votre ministère, institut ou agence</t>
  </si>
  <si>
    <t>Saisissez l'adresse e-mail de la personne à contacter</t>
  </si>
  <si>
    <t>Saisissez le numéro de téléphone de la personne à contacter</t>
  </si>
  <si>
    <t>Envoyez le formulaire à l'ICCAT avec le nom du fichier proposé (si nécessaire, ajoutez un suffixe à la fin du nom de fichier: [suffix])</t>
  </si>
  <si>
    <t>Veuillez compléter dans la plus grande mesure du possible les rubriques « En-tête » et « Informations détaillées ». Ne laissez pas de cellules vides si l’information est connue</t>
  </si>
  <si>
    <t>Cumplimentar con la mayor información posible las secciones "cabecera" y "detalles" (no dejar campos vacíos cuando se conoce la información)</t>
  </si>
  <si>
    <t>Dans la rubrique « En-tête », seules les cellules blanches sont à remplir (manuellement ou en sélectionnant le code correspondant dans le menu déroulant)</t>
  </si>
  <si>
    <t>En la sección de cabecera, sólo pueden cumplimentarse las celdas en blanco (manualmente o seleccionando en la pestaña desplegable el código correspondiente)</t>
  </si>
  <si>
    <t>Utilisez toujours les codes standard de l’ICCAT (si l’élément « Autres » des menus déroulants de plusieurs champs est requis, une explication détaillée doit être apportée au point « Notes »)</t>
  </si>
  <si>
    <t>Utilice siempre los códigos estándar ICCAT (cuando se requiere el elemento "OTROS" de varios campos, éste debe describirse explícitamente en las "Notas")</t>
  </si>
  <si>
    <t>Recommendation for users with databases: To paste an entire dataset into the Detail section (must have the same structure and format) use "Paste special (values)"</t>
  </si>
  <si>
    <t>Recommandation pour les utilisateurs de bases de données: pour copier un jeu de données complet dans la rubrique « Informations détaillées ». (qui doivent avoir la même structure et le même format), utilisez « Collage spécial &gt; Coller valeurs »</t>
  </si>
  <si>
    <t>Recomendación para los usuarios con bases de datos: para pegar un conjunto de datos completo en la sección de información detallada (debe tener la misma estructura y formato) se debe utilizar "Pegado especial (valores)"</t>
  </si>
  <si>
    <t>Laisser en blanc les champs pour lesquels vous ne recueillez pas d'informations</t>
  </si>
  <si>
    <t>Deje en blanco los campos para los que no se ha recopilado información</t>
  </si>
  <si>
    <t>sub-forms:</t>
  </si>
  <si>
    <t>AT</t>
  </si>
  <si>
    <t>Djibouti</t>
  </si>
  <si>
    <t>DJI</t>
  </si>
  <si>
    <t>DJ</t>
  </si>
  <si>
    <t>CP16-SDP_BiRp</t>
  </si>
  <si>
    <t>id</t>
  </si>
  <si>
    <t>T0A</t>
  </si>
  <si>
    <t>T0B</t>
  </si>
  <si>
    <t>STATISTICAL DOCUMENT BIANNUAL REPORT FORM</t>
  </si>
  <si>
    <t>RE-EXPORT BIANNUAL REPORT FORM</t>
  </si>
  <si>
    <t>Table. Gears</t>
  </si>
  <si>
    <t>GearCode</t>
  </si>
  <si>
    <t>GearGroup</t>
  </si>
  <si>
    <t>GearName</t>
  </si>
  <si>
    <t>Longline</t>
  </si>
  <si>
    <t>LL-B</t>
  </si>
  <si>
    <t>Longline: bottom</t>
  </si>
  <si>
    <t>LL-Shrk</t>
  </si>
  <si>
    <t>Longline: targetting sharks (BSH &amp; SMA)</t>
  </si>
  <si>
    <t>LL-deri</t>
  </si>
  <si>
    <t>Longline: drift</t>
  </si>
  <si>
    <t>LL-surf</t>
  </si>
  <si>
    <t>Longline: surface</t>
  </si>
  <si>
    <t>LLALB</t>
  </si>
  <si>
    <t>Longline: targetting ALB</t>
  </si>
  <si>
    <t>LLBFT</t>
  </si>
  <si>
    <t>Longline: targetting BFT</t>
  </si>
  <si>
    <t>LLFB</t>
  </si>
  <si>
    <t>Longline: foreign-based</t>
  </si>
  <si>
    <t>LLHB</t>
  </si>
  <si>
    <t>Longline: home-based</t>
  </si>
  <si>
    <t>LLJAP</t>
  </si>
  <si>
    <t>Longline: japanese type</t>
  </si>
  <si>
    <t>LLMB</t>
  </si>
  <si>
    <t>Longline: with mother boat</t>
  </si>
  <si>
    <t>LLPB</t>
  </si>
  <si>
    <t>Longline: semi-pelagic "Stone-ball"</t>
  </si>
  <si>
    <t>LLSWO</t>
  </si>
  <si>
    <t>Longline: targetting SWO</t>
  </si>
  <si>
    <t>Purse seine</t>
  </si>
  <si>
    <t>PSD</t>
  </si>
  <si>
    <t>Purse seine: double-boats</t>
  </si>
  <si>
    <t>PSFB</t>
  </si>
  <si>
    <t>Purse seine: catching large fish</t>
  </si>
  <si>
    <t>PSFS</t>
  </si>
  <si>
    <t>Purse seine: catching small fish</t>
  </si>
  <si>
    <t>PSG</t>
  </si>
  <si>
    <t>Purse seine: large scale (over 200 MT capacity)</t>
  </si>
  <si>
    <t>PSLB</t>
  </si>
  <si>
    <t>Purse seine: using live bait</t>
  </si>
  <si>
    <t>PSM</t>
  </si>
  <si>
    <t>Purse seine: medium scale (between 50 and 200 MT capacity)</t>
  </si>
  <si>
    <t>PSS</t>
  </si>
  <si>
    <t>Purse seine: small scale (less than 50 MT capacity)</t>
  </si>
  <si>
    <t>TP</t>
  </si>
  <si>
    <t>Trap</t>
  </si>
  <si>
    <t>TRAP-S</t>
  </si>
  <si>
    <t>TRAPS: small traps (Italy)</t>
  </si>
  <si>
    <t>TRAPM</t>
  </si>
  <si>
    <t>TRAP: trap non-fixed</t>
  </si>
  <si>
    <t>Baitboat</t>
  </si>
  <si>
    <t>BBALB</t>
  </si>
  <si>
    <t>BB: targgetting ALB</t>
  </si>
  <si>
    <t>BBF</t>
  </si>
  <si>
    <t>Baitboat: freezer</t>
  </si>
  <si>
    <t>BBI</t>
  </si>
  <si>
    <t>Baitboat: ice-well</t>
  </si>
  <si>
    <t>TRAW</t>
  </si>
  <si>
    <t>Trawl</t>
  </si>
  <si>
    <t>TRAWB</t>
  </si>
  <si>
    <t>Trawl: bottom paired trawl (old TRBD)</t>
  </si>
  <si>
    <t>TRAWP</t>
  </si>
  <si>
    <t>Trawl: mid-water pelagic trawl (old MWT)</t>
  </si>
  <si>
    <t>TRAWPP</t>
  </si>
  <si>
    <t>Trawl: mid-water paired trawl (old MWTD)</t>
  </si>
  <si>
    <t>TROL</t>
  </si>
  <si>
    <t>Troll</t>
  </si>
  <si>
    <t>GILL</t>
  </si>
  <si>
    <t>Gillnet: drift net</t>
  </si>
  <si>
    <t>GILLALB</t>
  </si>
  <si>
    <t>Gillnet: targetting ALB</t>
  </si>
  <si>
    <t>GILLM</t>
  </si>
  <si>
    <t>Gillnet: Drift nets - misto (used by Italy)</t>
  </si>
  <si>
    <t>GILLSWO</t>
  </si>
  <si>
    <t>Gillnet: targetting SWO</t>
  </si>
  <si>
    <t>RR</t>
  </si>
  <si>
    <t>Rod and Reel</t>
  </si>
  <si>
    <t>RRFB</t>
  </si>
  <si>
    <t>Rod and Reel (catching large fish)</t>
  </si>
  <si>
    <t>RRFS</t>
  </si>
  <si>
    <t>Rod and Reel (catching small fish)</t>
  </si>
  <si>
    <t>Trammel net</t>
  </si>
  <si>
    <t>TL</t>
  </si>
  <si>
    <t>Tended line</t>
  </si>
  <si>
    <t>HARP</t>
  </si>
  <si>
    <t>HP</t>
  </si>
  <si>
    <t>Harpoon</t>
  </si>
  <si>
    <t>HARPE</t>
  </si>
  <si>
    <t>Harpoon: Electric harpoon (old HP-E)</t>
  </si>
  <si>
    <t>SURF</t>
  </si>
  <si>
    <t>SU</t>
  </si>
  <si>
    <t>Surface fisheries unclassified</t>
  </si>
  <si>
    <t>HS</t>
  </si>
  <si>
    <t>Haul seine</t>
  </si>
  <si>
    <t>HAND</t>
  </si>
  <si>
    <t>HL</t>
  </si>
  <si>
    <t>Handline</t>
  </si>
  <si>
    <t>SPHL</t>
  </si>
  <si>
    <t>Handline SPORT (recreational)</t>
  </si>
  <si>
    <t>SPOR</t>
  </si>
  <si>
    <t>Recreational fisheries unclassified (mostly sport: RR)</t>
  </si>
  <si>
    <t>UNCL</t>
  </si>
  <si>
    <t>Unclassified gears</t>
  </si>
  <si>
    <t>Other (speciefied in Notes)</t>
  </si>
  <si>
    <t>SpeciesCode</t>
  </si>
  <si>
    <t>ScieName</t>
  </si>
  <si>
    <t>CoNameEN</t>
  </si>
  <si>
    <t>CoNameFR</t>
  </si>
  <si>
    <t>CoNameES</t>
  </si>
  <si>
    <t>IccSpcGrp</t>
  </si>
  <si>
    <t>TaxonType</t>
  </si>
  <si>
    <t>1-Tuna (major sp.)</t>
  </si>
  <si>
    <t>1-Species</t>
  </si>
  <si>
    <t>BET</t>
  </si>
  <si>
    <t>Thunnus obesus</t>
  </si>
  <si>
    <t>Bigeye tuna</t>
  </si>
  <si>
    <t>Thon obèse(=Patudo)</t>
  </si>
  <si>
    <t>Patudo</t>
  </si>
  <si>
    <t>SWO</t>
  </si>
  <si>
    <t>Xiphias gladius</t>
  </si>
  <si>
    <t>Swordfish</t>
  </si>
  <si>
    <t>Espadon</t>
  </si>
  <si>
    <t>Pez espada</t>
  </si>
  <si>
    <t>Belly meat</t>
  </si>
  <si>
    <t>DR</t>
  </si>
  <si>
    <t>Dressed weight</t>
  </si>
  <si>
    <t>FL</t>
  </si>
  <si>
    <t>Fillet</t>
  </si>
  <si>
    <t>GG</t>
  </si>
  <si>
    <t>Gilled &amp; gutted</t>
  </si>
  <si>
    <t>OT</t>
  </si>
  <si>
    <t>Other</t>
  </si>
  <si>
    <t>RD</t>
  </si>
  <si>
    <t>Rounded weight</t>
  </si>
  <si>
    <t>Steak</t>
  </si>
  <si>
    <t>BK</t>
  </si>
  <si>
    <t>Block</t>
  </si>
  <si>
    <t>HG</t>
  </si>
  <si>
    <t>Head &amp; gutted</t>
  </si>
  <si>
    <t>KB</t>
  </si>
  <si>
    <t>Kebobs</t>
  </si>
  <si>
    <t>LO</t>
  </si>
  <si>
    <t>Loins</t>
  </si>
  <si>
    <t>Alive</t>
  </si>
  <si>
    <t>TK</t>
  </si>
  <si>
    <t>Trunk Style</t>
  </si>
  <si>
    <t>Unknown</t>
  </si>
  <si>
    <t>HD</t>
  </si>
  <si>
    <t>Headless</t>
  </si>
  <si>
    <t>Table. Product shapes</t>
  </si>
  <si>
    <t>ProductShapeEN</t>
  </si>
  <si>
    <t>ProductShapeFR</t>
  </si>
  <si>
    <t>ProductShapeES</t>
  </si>
  <si>
    <t>Ventrêche</t>
  </si>
  <si>
    <t>Ventresca</t>
  </si>
  <si>
    <t>Manipulé</t>
  </si>
  <si>
    <t>Canal</t>
  </si>
  <si>
    <t>Filets</t>
  </si>
  <si>
    <t>Filetes</t>
  </si>
  <si>
    <t>Eviscéré et sans branchies</t>
  </si>
  <si>
    <t>Eviscerado y sin agallas</t>
  </si>
  <si>
    <t>Autre forme</t>
  </si>
  <si>
    <t xml:space="preserve">Poids vif </t>
  </si>
  <si>
    <t xml:space="preserve">Peso vivo </t>
  </si>
  <si>
    <t xml:space="preserve">Steak </t>
  </si>
  <si>
    <t xml:space="preserve">Rodajas </t>
  </si>
  <si>
    <t>Bloc</t>
  </si>
  <si>
    <t>Bloque</t>
  </si>
  <si>
    <t>Etêté et éviscéré</t>
  </si>
  <si>
    <t>Sin cabeza y eviscerado</t>
  </si>
  <si>
    <t>Brochettes</t>
  </si>
  <si>
    <t>Brochetas</t>
  </si>
  <si>
    <t>Longes</t>
  </si>
  <si>
    <t>Lomos</t>
  </si>
  <si>
    <t>Style de tronc</t>
  </si>
  <si>
    <t>Estilo de tronco</t>
  </si>
  <si>
    <t>Inconnu</t>
  </si>
  <si>
    <t>Desconocido</t>
  </si>
  <si>
    <t>Etêté</t>
  </si>
  <si>
    <t>Sin cabeza</t>
  </si>
  <si>
    <t>Vivant</t>
  </si>
  <si>
    <t>Vivo</t>
  </si>
  <si>
    <t>F</t>
  </si>
  <si>
    <t xml:space="preserve">Fresh     </t>
  </si>
  <si>
    <t xml:space="preserve">Frozen    </t>
  </si>
  <si>
    <t>Live</t>
  </si>
  <si>
    <t xml:space="preserve">Unknown   </t>
  </si>
  <si>
    <t>Table. Product types</t>
  </si>
  <si>
    <t>Otros</t>
  </si>
  <si>
    <t>Frais</t>
  </si>
  <si>
    <t xml:space="preserve">Fresco </t>
  </si>
  <si>
    <t xml:space="preserve">Surgelé </t>
  </si>
  <si>
    <t xml:space="preserve">Congelado </t>
  </si>
  <si>
    <t>ProductTypeEN</t>
  </si>
  <si>
    <t>ProductTypeFR</t>
  </si>
  <si>
    <t>ProductTypeES</t>
  </si>
  <si>
    <t>AreaID</t>
  </si>
  <si>
    <t>Ocean</t>
  </si>
  <si>
    <t>ICCATConv</t>
  </si>
  <si>
    <t>AGM</t>
  </si>
  <si>
    <t>Atlantic: Golf Mexic</t>
  </si>
  <si>
    <t>OA</t>
  </si>
  <si>
    <t>ANE</t>
  </si>
  <si>
    <t>Atlantic North east</t>
  </si>
  <si>
    <t>ANW</t>
  </si>
  <si>
    <t>Atlantic North west</t>
  </si>
  <si>
    <t>ASE</t>
  </si>
  <si>
    <t>Atlantic South east</t>
  </si>
  <si>
    <t>ASW</t>
  </si>
  <si>
    <t>Atlantic South west</t>
  </si>
  <si>
    <t>Atlantic Ocean</t>
  </si>
  <si>
    <t>ATE</t>
  </si>
  <si>
    <t>East Atlantic</t>
  </si>
  <si>
    <t>ATN</t>
  </si>
  <si>
    <t>North Atlantic</t>
  </si>
  <si>
    <t>ATS</t>
  </si>
  <si>
    <t>South Atlantic</t>
  </si>
  <si>
    <t>ATW</t>
  </si>
  <si>
    <t>West Atlantic</t>
  </si>
  <si>
    <t>Indian Ocean</t>
  </si>
  <si>
    <t>OI</t>
  </si>
  <si>
    <t>MED</t>
  </si>
  <si>
    <t>Mediterranean Sea</t>
  </si>
  <si>
    <t>SM</t>
  </si>
  <si>
    <t>Pacific Ocean</t>
  </si>
  <si>
    <t>OP</t>
  </si>
  <si>
    <t>East Pacific</t>
  </si>
  <si>
    <t>Pacific: the rest of</t>
  </si>
  <si>
    <t>Pacific: South</t>
  </si>
  <si>
    <t>Western Pacific</t>
  </si>
  <si>
    <t>UNK</t>
  </si>
  <si>
    <t>Unclear/unknown</t>
  </si>
  <si>
    <t>-</t>
  </si>
  <si>
    <t>Table. Areas</t>
  </si>
  <si>
    <t>AreaEN</t>
  </si>
  <si>
    <t>AreaFR</t>
  </si>
  <si>
    <t>AreaES</t>
  </si>
  <si>
    <t>Océan Atlantique</t>
  </si>
  <si>
    <t>Océano Atlántico</t>
  </si>
  <si>
    <t>Atlantique: Golf Mexique</t>
  </si>
  <si>
    <t>Atlántico: Golfo de México</t>
  </si>
  <si>
    <t>Atlantique nord-est</t>
  </si>
  <si>
    <t>Atlántico noreste</t>
  </si>
  <si>
    <t>Atlantique nord-ouest</t>
  </si>
  <si>
    <t>Atlántico noroeste</t>
  </si>
  <si>
    <t>Atlantique sud-est</t>
  </si>
  <si>
    <t>Atlántico sudeste</t>
  </si>
  <si>
    <t>Atlantique sud-ouest</t>
  </si>
  <si>
    <t>Atlántico suroeste</t>
  </si>
  <si>
    <t>Atlantique est</t>
  </si>
  <si>
    <t>Atlántico este</t>
  </si>
  <si>
    <t>Atlantique nord</t>
  </si>
  <si>
    <t>Atlántico norte</t>
  </si>
  <si>
    <t>Atlantique sud</t>
  </si>
  <si>
    <t>Atlántico sur</t>
  </si>
  <si>
    <t>Atlantique ouest</t>
  </si>
  <si>
    <t>Atlántico oeste</t>
  </si>
  <si>
    <t>Océan Indien</t>
  </si>
  <si>
    <t>Océano Índico</t>
  </si>
  <si>
    <t>Mer Méditerranée</t>
  </si>
  <si>
    <t>Mar Mediterráneo</t>
  </si>
  <si>
    <t>Océan Pacifique</t>
  </si>
  <si>
    <t>Océano Pacífico</t>
  </si>
  <si>
    <t>Pacifique est</t>
  </si>
  <si>
    <t>Pacífico este</t>
  </si>
  <si>
    <t>Pacifique: le reste du</t>
  </si>
  <si>
    <t>Pacífico: resto del</t>
  </si>
  <si>
    <t>Pacifique sud</t>
  </si>
  <si>
    <t>Pacífico sur</t>
  </si>
  <si>
    <t>Pacifique ouest</t>
  </si>
  <si>
    <t>Year</t>
  </si>
  <si>
    <t>1-CP16A</t>
  </si>
  <si>
    <t>1-CP16B</t>
  </si>
  <si>
    <t>Statistical Document Biannual Report Form</t>
  </si>
  <si>
    <t>Re-Export Biannual Report Form</t>
  </si>
  <si>
    <t>CP16B</t>
  </si>
  <si>
    <t>(automatic completion obtained from CP16A)</t>
  </si>
  <si>
    <t>(remplissage automatique obtenue de CP16A)</t>
  </si>
  <si>
    <t>(relleno automático obtenido de CP16A)</t>
  </si>
  <si>
    <t>CP16A</t>
  </si>
  <si>
    <t>This field is obligatory and cannot be left blank. It must coincide with NatRegNo field on form CP16A, and all vessels reported must be in the same order on form B as they appear on form A</t>
  </si>
  <si>
    <t>Period</t>
  </si>
  <si>
    <t>hYear</t>
  </si>
  <si>
    <t>hPeriod</t>
  </si>
  <si>
    <t>hSpecies</t>
  </si>
  <si>
    <t>Indicate the year to which the data pertain</t>
  </si>
  <si>
    <t>Année</t>
  </si>
  <si>
    <t>Año</t>
  </si>
  <si>
    <t>Indicar el año al que se refieren los datos.</t>
  </si>
  <si>
    <t>Indiquer l'année à laquelle correspondent les données.</t>
  </si>
  <si>
    <t>Période</t>
  </si>
  <si>
    <t>Pavillon de la Partie, Entité ou Entité de pêche faisant la déclaration. Normalement, ceci devrait coïncider avec le pavillon d'importation (voir ci-dessous).</t>
  </si>
  <si>
    <t>Espèce pour laquelle les importations sont déclarées. Veuillez envoyer un rapport distinct pour chaque espèce ; BET (thon obèse) ; SWO (espadon).</t>
  </si>
  <si>
    <t>Espèces</t>
  </si>
  <si>
    <t>Flag of party, entity or fishing entity making the report. Normally, this should coincide with the Import flag (see below)</t>
  </si>
  <si>
    <t>First semester (1 January – 30 June) or Second semester (1 July – 31 December) of the year to which data pertain. Please note ICCAT conservation and management measures require reporting by semester</t>
  </si>
  <si>
    <t>The species for which imports are being reported. Please send a separate report for each species; BET (bigeye tuna); SWO (swordfish)</t>
  </si>
  <si>
    <t>For any relevant notes</t>
  </si>
  <si>
    <t>Espace reservé aux notes pertinentes</t>
  </si>
  <si>
    <t>Para cualquier nota relevante</t>
  </si>
  <si>
    <t>Primer semestre (1 de enero al 30 de junio) o segundo semestre (1 de julio al 31 de diciembre) del año al que se refieren los datos. Rogamos tengan en cuenta que las medidas de conservación y ordenación de ICCAT requieren la comunicación por semestres.</t>
  </si>
  <si>
    <t>Premier semestre (1er janvier - 30 juin) ou deuxième semestre (1er juillet - 31 décembre) de l'année à laquelle correspondent les données. Veuillez noter que les mesures de conservation et de gestion de l'ICCAT prévoient la déclaration par semestre.</t>
  </si>
  <si>
    <t>Periodo</t>
  </si>
  <si>
    <t>Pabellón de la Parte, entidad o entidad pesquera que hace el informe. Normalmente debería coincidir con el pabellón de importación (véase más abajo)</t>
  </si>
  <si>
    <t>Especies sobre las que se están comunicando las importaciones. Rogamos envíen un informe separado para cada especie: BET (patudo), SWO (pez espada).</t>
  </si>
  <si>
    <t>Especies</t>
  </si>
  <si>
    <t>Species</t>
  </si>
  <si>
    <t>ProdShapeCode</t>
  </si>
  <si>
    <t>ProdTypeCode</t>
  </si>
  <si>
    <t>Table. Species standard codes</t>
  </si>
  <si>
    <t>ImpFlagCd</t>
  </si>
  <si>
    <t>FishFlagCd</t>
  </si>
  <si>
    <t>AreaCd</t>
  </si>
  <si>
    <t>GearCd</t>
  </si>
  <si>
    <t>PointExp</t>
  </si>
  <si>
    <t>ProdTypeCd</t>
  </si>
  <si>
    <t>ProdShapeCd</t>
  </si>
  <si>
    <t>QtyKG</t>
  </si>
  <si>
    <t>StatDocNo</t>
  </si>
  <si>
    <t>Float</t>
  </si>
  <si>
    <t>Import Flag (cod)</t>
  </si>
  <si>
    <t>Fishing Flag (cod)</t>
  </si>
  <si>
    <t>Fishing Area (cod)</t>
  </si>
  <si>
    <t>Fishing Gear (cod)</t>
  </si>
  <si>
    <t>Point Of Export</t>
  </si>
  <si>
    <t>Product Type (cod)</t>
  </si>
  <si>
    <t>Product Shape (cod)</t>
  </si>
  <si>
    <t>Import flag should normally be the same as reporting flag. Please use the standard alpha codes, (see codes'list attached to the form).  Contracting Parties comprising more than one sovereign state (e.g. EU) or more than one territory (e.g. UKOT) may indicate their Contracting Party name as reporting flag, but import flags should be separated, as in the example below:  Reporting Flag = EU; Import Flag = EU.ESP (Spain)</t>
  </si>
  <si>
    <t>Flag of the country, entity or fishing entity which caught the fish, except in the case of chartered vessels where the vessel is under the management of the chartering nation. In this case, the chartering nation’s flag should be entered. Standard alpha codes should be used where possible.</t>
  </si>
  <si>
    <t>Please use the area codes shown in the worksheet “codes” attached to the form.</t>
  </si>
  <si>
    <t xml:space="preserve">Please use ICCAT gear codes (shown in the worksheet “codes” attached to the form). These codes are the same as those used for reporting statistical data to ICCAT and are also available on: https://www.iccat.int/en/stat_codes.html </t>
  </si>
  <si>
    <t>Point from which the fish were exported. Where possible, standard international port codes should be used. If not, please enter the name of the port or city and the country.</t>
  </si>
  <si>
    <t>Fresh, frozen or live. Please use the codes shown in the worksheet “codes” attached to the form.</t>
  </si>
  <si>
    <t>Please use the codes in the worksheet “codes” attached to the form. If the product shape is not included in the codes please mark “OT” (other) and specify.</t>
  </si>
  <si>
    <t>Enter the quantity, in kilograms, of the fish / fish product imported</t>
  </si>
  <si>
    <t xml:space="preserve">This is the number assigned by the exporting party to the statistical document which accompanied the shipment, and which appears on the top left hand side of the original document. </t>
  </si>
  <si>
    <t>Pavillon d’importation (cod)</t>
  </si>
  <si>
    <t>Pavillon de pêche (cod)</t>
  </si>
  <si>
    <t>Zone de pêche (cod)</t>
  </si>
  <si>
    <t>Engin de Pêche (cod)</t>
  </si>
  <si>
    <t>Point d’exportation</t>
  </si>
  <si>
    <t>Type de produit (cod)</t>
  </si>
  <si>
    <t>Forme du produit (cod)</t>
  </si>
  <si>
    <t>Qté-Kg</t>
  </si>
  <si>
    <t>Numéro Doc. statistique</t>
  </si>
  <si>
    <t>Le pavillon d'importation devrait normalement être le même que le pavillon déclarant. Utiliser les codes alphabétiques standard (voir liste des codes jointe au formulaire). Les Parties contractantes constituées de plus d'un État souverain (p.ex. l'UE) ou de plus d'un territoire (p.ex. R-U Territoires d'outre-mer) peuvent indiquer le nom de leur Partie contractante comme pavillon déclarant, mais les pavillons d'importation doivent être séparés, comme dans l'exemple ci-dessous :  Pavillon déclarant = UE ; Pavillon d'importation = UE-ESP (Espagne)</t>
  </si>
  <si>
    <t>Pavillon du pays, Entité ou Entité de pêche qui a capturé le poisson, sauf dans le cas de navires affrétés où le navire est géré par la nation affréteuse. Dans ce cas, le pavillon de la nation affréteuse doit être saisi. Les codes alphabétiques standard devraient être utilisés si possible.</t>
  </si>
  <si>
    <t>Veuillez utiliser les codes des zones indiqués dans la feuille "codes" jointe au formulaire.</t>
  </si>
  <si>
    <t>Veuillez utiliser les codes d'engins de l'ICCAT (indiqués dans la feuille "codes" jointe au formulaire). Ces codes sont les mêmes que ceux utilisés pour déclarer des données statistiques à l'ICCAT et sont également disponibles sur : https://www.iccat.int/fr/stat_codes.html</t>
  </si>
  <si>
    <t>Point à partir duquel les poissons ont été exportés. Dans la mesure du possible, les codes standard des ports internationaux devraient être utilisés. Sinon, veuillez saisir le nom du port ou de la ville et le pays.</t>
  </si>
  <si>
    <t>Frais, congelé ou vivant, Veuillez utiliser les codes indiqués dans la feuille "codes" jointe au formulaire.</t>
  </si>
  <si>
    <t>Veuillez utiliser les codes indiqués dans la feuille "codes" jointe au formulaire. Si la forme du produit n'est pas incluse dans les codes, veuillez marquer "OT" (autre) et préciser.</t>
  </si>
  <si>
    <t>Saisir la quantité, en kilogrammes, du poisson / produit de poissons importé.</t>
  </si>
  <si>
    <t xml:space="preserve">Il s'agit du numéro que la partie exportatrice assigne au document statistique qui accompagnait l'expédition, et qui apparaît sur la partie supérieure gauche du document original. </t>
  </si>
  <si>
    <t>Pabellón de importación (cód)</t>
  </si>
  <si>
    <t>Pabellón de pesca (cód)</t>
  </si>
  <si>
    <t>Zona de pesca (cód)</t>
  </si>
  <si>
    <t>Arte de pesca (cód)</t>
  </si>
  <si>
    <t>Punto de exportación</t>
  </si>
  <si>
    <t>Tipo de Producto (cód)</t>
  </si>
  <si>
    <t>Forma del producto (cód)</t>
  </si>
  <si>
    <t>Cantidad - kg</t>
  </si>
  <si>
    <t>Número de documento estadístico</t>
  </si>
  <si>
    <t>Normalmente el pabellón de importación será el mismo que el pabellón declarante. Por favor utilice los códigos alfa estándar (véase la lista de códigos adjunta al formulario). Las Partes contratantes que comprenden más un Estado soberano (por ejemplo, la Unión Europea) o más de un territorio (por ejemplo, Reino Unido - TU) pueden indicar su nombre de Parte contratante como pabellón declarante, pero deberían separarse los pabellones importadores, como en el ejemplo a continuación: pabellón declarante = UE; pabellón importador = UE-ESP (España).</t>
  </si>
  <si>
    <t>Pabellón del país, entidad o entidad pesquera que capturó el pescado, excepto en el caso de los buques fletados en los que buque recae bajo la ordenación de la nación fletadora. En este caso, debería introducirse el pabellón de la nación fletadora. Cuando sea posible deberían utilizarse códigos alfa estándar.</t>
  </si>
  <si>
    <t>Rogamos utilicen  los códigos que aparecen en la hoja de cálculo "códigos" adjunta al formulario.</t>
  </si>
  <si>
    <t>Rogamos utilicen los códigos de arte ICCAT que aparecen en la hoja de cálculo "códigos" adjunta al formulario. Estos códigos son los mismos que los que se utilizan para comunicar los datos estadísticos a ICCAT y están disponibles también en: https://www.iccat.int/es/stat_codes.html.</t>
  </si>
  <si>
    <t>Punto desde el que se exportó el pescado. Cuando sea posible, se deberían utilizar los códigos de puerto internacionales estándar. Si no es posible, rogamos introduzcan el nombre del puerto o ciudad y el país.</t>
  </si>
  <si>
    <t>Fresco, congelado o vivo. Rogamos utilicen los códigos que aparecen en la hoja de cálculo "códigos" adjunta al formulario.</t>
  </si>
  <si>
    <t>Rogamos utilicen los códigos que aparecen en la hoja de cálculo "códigos" adjunta al formulario. Si la forma del producto no está incluida en los códigos rogamos indiquen "OT" (otros) y la especifiquen.</t>
  </si>
  <si>
    <t>Introducir la cantidad, en kilogramos, del pescado /producto de pescado importado.</t>
  </si>
  <si>
    <t>Es el número asignado por la Parte exportadora al documento estadístico que acompaña el cargamento y que aparece en la parte superior izquierda del documento original.</t>
  </si>
  <si>
    <t>Qty-Kg</t>
  </si>
  <si>
    <t>Statistical Doc.Number</t>
  </si>
  <si>
    <t>Formulario de comunicación semestral de reexportación</t>
  </si>
  <si>
    <t>Formulario de comunicación semestral del documento estadístico</t>
  </si>
  <si>
    <t>Formulaire de déclaration semestrielle du document statistique</t>
  </si>
  <si>
    <t>Formulaire du rapport semestriel de réexportation</t>
  </si>
  <si>
    <t>D31</t>
  </si>
  <si>
    <t>Intermediate Imports</t>
  </si>
  <si>
    <t>Importations intermédiaires</t>
  </si>
  <si>
    <t>Importadores intermediarios</t>
  </si>
  <si>
    <t>FImpFlagCd</t>
  </si>
  <si>
    <t>ImpFlagCd1</t>
  </si>
  <si>
    <t>ImpFlagCd2</t>
  </si>
  <si>
    <t>ImpFlagCd3</t>
  </si>
  <si>
    <t>LastPointExp</t>
  </si>
  <si>
    <t>Final Import Flag (Reporting Flag) (cod)</t>
  </si>
  <si>
    <t>1st import flag (cod)</t>
  </si>
  <si>
    <t>2nd import flag (cod)</t>
  </si>
  <si>
    <t>3rd import flag (cod)</t>
  </si>
  <si>
    <t>Last Point of Re-export</t>
  </si>
  <si>
    <t>First import flag should be that which made the first import of the fish after the catch.</t>
  </si>
  <si>
    <t>Second import flag, where an intermediate country has received a re-export. (See example "3rd Imp. Flag") ) (In this case, the Re-export certificate should have a  copy of the original statistical document and the first re-export certificate attached.)</t>
  </si>
  <si>
    <t>As for second import flag,  but in this case copies of the previous two re-export certificates should be attached on receipt by the reporting CPC.
Example: Country A imports fish from Country B. Country B originally imported the fish from country C which in turn imported the fish from country D, who caught the fish.
Final importer (reporting flag) = A, 1st import flag= B, 2nd import flag = C; fishing flag = D</t>
  </si>
  <si>
    <t xml:space="preserve">Point from which the fish were exported when imported by the flag reporting. </t>
  </si>
  <si>
    <t>Fresh or frozen</t>
  </si>
  <si>
    <t>Please use the codes in the worksheet “codes” attached to the form. If the product shape is not included in the codes please mark “OT” (other) and specify</t>
  </si>
  <si>
    <t>This is the number assigned by the first exporting party to the statistical document which accompanied the shipment, and which appears on the top left hand side of the original document.</t>
  </si>
  <si>
    <t>Pavillon d’importation final (pavillon déclarant) (cod)</t>
  </si>
  <si>
    <t>Pavillon du pays, Entité ou Entité de pêche qui a capturé le poisson, sauf dans le cas de navires affrétés où le navire est géré par la nation affréteuse. Dans ce cas, le pavillon de la nation affréteuse doit être saisi.</t>
  </si>
  <si>
    <t>Cela correspond au dernier importateur au moment de la rédaction du rapport et non aux destinations futures (le pavillon d’importation final est normalement le même que le pavillon déclarant). Toutefois, les Parties contractantes constituées de plus d'un État souverain (p.ex. l'UE) ou de plus d'un territoire (p.ex. R-U Territoires d'outre-mer) peuvent indiquer le nom de leur Partie contractante comme pavillon déclarant, mais les pavillons d'importation doivent être séparés, comme dans l'exemple antérieur.</t>
  </si>
  <si>
    <t>Le pavillon de la première importation devrait être le pavillon qui a réalisé la première importation du poisson après la capture.</t>
  </si>
  <si>
    <t>Pavillon de la deuxième importation où un pays intermédiaire a reçu une réexportation. (Voir exemple « pavillon de la 3me importation ci-dessous »). (Dans ce cas, il faudrait joindre au certificat de réexportation une copie du document statistique original et du premier certificat de réexportation).</t>
  </si>
  <si>
    <t>Comme pour le pavillon de la 2me importation, mais dans ce cas, des copies des deux certificats de réexportation antérieurs devraient être jointes par la CPC déclarante dès réception.
Exemple : Le pays A importe du poisson du pays B.  Le pays B avait, à l'origine, importé du poisson du pays C qui, à son tour, avait importé du poisson du pays D, qui avait capturé le poisson.
Importateur final (pavillon déclarant) = A ; Pavillon de la 1re importation = B ; Pavillon de la 2me importation = C ; pavillon de pêche = D.</t>
  </si>
  <si>
    <t xml:space="preserve">Point à partir duquel le poisson a été exporté lorsque le pavillon déclarant l'importe. </t>
  </si>
  <si>
    <t>Frais ou congelé</t>
  </si>
  <si>
    <t>Pavillon de la 1re importation (cod)</t>
  </si>
  <si>
    <t>Pavillon de la 2me importation (cod)</t>
  </si>
  <si>
    <t>3me pavillon d’importation (cod)</t>
  </si>
  <si>
    <t>Dernier point de réexportation</t>
  </si>
  <si>
    <t>Il s'agit du numéro que la première partie exportatrice assigne au document statistique qui accompagnait l'expédition, et qui apparaît sur la partie supérieure gauche du document original.</t>
  </si>
  <si>
    <t>Pabellón de importación final (pabellón declarante) (cód)</t>
  </si>
  <si>
    <t>Pabellón del país, entidad o entidad pesquera que capturó el pescado, excepto en el caso de los buques fletados en los que el buque recae bajo la ordenación de la nación fletadora. En este caso, debería introducirse el pabellón de la nación fletadora.</t>
  </si>
  <si>
    <t>Se refiere al último importador en el momento en que se hace el informe  y no a destinos futuros, por lo que el pabellón de importación final debería ser el mismo que el pabellón declarante. Sin embargo, las Partes contratantes que comprenden más un Estado soberano (por ejemplo, la Unión Europea) o más de un territorio (por ejemplo, Reino Unido - TU) pueden indicar su nombre de Parte contratante como pabellón declarante, pero deberían separarse los pabellones importadores, como en el ejemplo anterior.</t>
  </si>
  <si>
    <t>Pabellón de primera importación (cód)</t>
  </si>
  <si>
    <t>Pabellón de segunda importación (cód)</t>
  </si>
  <si>
    <t>Pabellón de  tercera importación (cód)</t>
  </si>
  <si>
    <t>Punto último de reexportación</t>
  </si>
  <si>
    <t>El pabellón de primera importación debería ser el que realizó la primera importación del pescado tras la captura.</t>
  </si>
  <si>
    <t>Pabellón de segunda importación es cuando un país intermedio ha recibido una reexportación. (Véase el ejemplo tercer pabellón importador) (En este caso, el certificado de reexportación debería contar con una copia del documento estadístico original y del primer certificado de reexportación adjuntas).</t>
  </si>
  <si>
    <t>Al igual que el pabellón de segunda importación, debería llevar adjuntas copias de los dos certificados de reexportación previos al recibirlo la CPC declarante.
Ejemplo: país A importa pescado de un país B.  El país B originalmente importó el pescado del país C que, a su vez, importó el pescado del país D, que capturó el pescado.
Importador final (pabellón declarante) = A, pabellón de 1ª importación = B, pabellón de 2ª importación = C;  pabellón pesquero = D.</t>
  </si>
  <si>
    <t>Punto desde el que se exportó el pescado cuando fue importado por el pabellón declarante.</t>
  </si>
  <si>
    <t>Fresco o congelado.</t>
  </si>
  <si>
    <t>Es el número asignado por la parte de la primera exportación al documento estadístico que acompañaba el cargamento y que aparece en la parte superior izquierda del documento original.</t>
  </si>
  <si>
    <t>FORMULAIRE DE DÉCLARATION SEMESTRIELLE DU DOCUMENT STATISTIQUE</t>
  </si>
  <si>
    <t>FORMULARIO DE COMUNICACIÓN SEMESTRAL DEL DOCUMENTO ESTADÍSTICO</t>
  </si>
  <si>
    <t>FORMULAIRE DU RAPPORT SEMESTRIEL DE RÉEXPORTATION</t>
  </si>
  <si>
    <t>FORMULARIO DE COMUNICACIÓN SEMESTRAL DE REEXPORTACIÓN</t>
  </si>
  <si>
    <t>Qty (Kg)</t>
  </si>
  <si>
    <t>Qté (Kg)</t>
  </si>
  <si>
    <t>Cantidad (kg)</t>
  </si>
  <si>
    <t>ENG</t>
  </si>
  <si>
    <t>EU-Austria</t>
  </si>
  <si>
    <t>EU-AUT</t>
  </si>
  <si>
    <t>EU-Belgium</t>
  </si>
  <si>
    <t>EU-BEL</t>
  </si>
  <si>
    <t>EU-Bulgaria</t>
  </si>
  <si>
    <t>EU-BGR</t>
  </si>
  <si>
    <t>EU-Croatia</t>
  </si>
  <si>
    <t>EU-HRV</t>
  </si>
  <si>
    <t>EU-Cyprus</t>
  </si>
  <si>
    <t>EU-CYP</t>
  </si>
  <si>
    <t>EU-Czechia</t>
  </si>
  <si>
    <t>EU-CZE</t>
  </si>
  <si>
    <t>CZ</t>
  </si>
  <si>
    <t>EU-Denmark</t>
  </si>
  <si>
    <t>EU-DNK</t>
  </si>
  <si>
    <t>EU-España</t>
  </si>
  <si>
    <t>EU-ESP</t>
  </si>
  <si>
    <t>EU-Estonia</t>
  </si>
  <si>
    <t>EU-EST</t>
  </si>
  <si>
    <t>EU-Finland</t>
  </si>
  <si>
    <t>EU-FIN</t>
  </si>
  <si>
    <t>FI</t>
  </si>
  <si>
    <t>EU-France</t>
  </si>
  <si>
    <t>EU-FRA</t>
  </si>
  <si>
    <t>EU-Germany</t>
  </si>
  <si>
    <t>EU-DEU</t>
  </si>
  <si>
    <t>EU-Greece</t>
  </si>
  <si>
    <t>EU-GRC</t>
  </si>
  <si>
    <t>EU-Hungary</t>
  </si>
  <si>
    <t>EU-HUN</t>
  </si>
  <si>
    <t>EU-Ireland</t>
  </si>
  <si>
    <t>EU-IRL</t>
  </si>
  <si>
    <t>EU-Italy</t>
  </si>
  <si>
    <t>EU-ITA</t>
  </si>
  <si>
    <t>EU-Latvia</t>
  </si>
  <si>
    <t>EU-LVA</t>
  </si>
  <si>
    <t>EU-Lithuania</t>
  </si>
  <si>
    <t>EU-LTU</t>
  </si>
  <si>
    <t>EU-Luxemburg</t>
  </si>
  <si>
    <t>EU-LUX</t>
  </si>
  <si>
    <t>LU</t>
  </si>
  <si>
    <t>EU-Malta</t>
  </si>
  <si>
    <t>EU-MLT</t>
  </si>
  <si>
    <t>EU-Netherlands</t>
  </si>
  <si>
    <t>EU-NLD</t>
  </si>
  <si>
    <t>EU-Poland</t>
  </si>
  <si>
    <t>EU-POL</t>
  </si>
  <si>
    <t>EU-Portugal</t>
  </si>
  <si>
    <t>EU-PRT</t>
  </si>
  <si>
    <t>EU-Rumania</t>
  </si>
  <si>
    <t>EU-ROU</t>
  </si>
  <si>
    <t>EU-Slovakia</t>
  </si>
  <si>
    <t>EU-SVK</t>
  </si>
  <si>
    <t>SK</t>
  </si>
  <si>
    <t>EU-Slovenia</t>
  </si>
  <si>
    <t>EU-SVN</t>
  </si>
  <si>
    <t>EU-Sweden</t>
  </si>
  <si>
    <t>EU-SWE</t>
  </si>
  <si>
    <t>England</t>
  </si>
  <si>
    <t>GB-ENG</t>
  </si>
  <si>
    <t>FR-St Pierre et Miquelon</t>
  </si>
  <si>
    <t>FR-SPM</t>
  </si>
  <si>
    <t>Great Britain</t>
  </si>
  <si>
    <t>GBR</t>
  </si>
  <si>
    <t>Guinée Rep</t>
  </si>
  <si>
    <t>Korea Rep</t>
  </si>
  <si>
    <t>Northern Ireland</t>
  </si>
  <si>
    <t>GB-NIR</t>
  </si>
  <si>
    <t>S Tomé e Príncipe</t>
  </si>
  <si>
    <t>Scotland</t>
  </si>
  <si>
    <t>GB-SCT</t>
  </si>
  <si>
    <t>St Vincent and Grenadines</t>
  </si>
  <si>
    <t>UK-Bermuda</t>
  </si>
  <si>
    <t>UK-BMU</t>
  </si>
  <si>
    <t>UK-British Virgin Islands</t>
  </si>
  <si>
    <t>UK-VGB</t>
  </si>
  <si>
    <t>UK-Sta Helena</t>
  </si>
  <si>
    <t>UK-SHN</t>
  </si>
  <si>
    <t>UK-Turks and Caicos</t>
  </si>
  <si>
    <t>UK-TCA</t>
  </si>
  <si>
    <t>Wales</t>
  </si>
  <si>
    <t>GB-WLS</t>
  </si>
  <si>
    <t>Bosnia and Herzegovina</t>
  </si>
  <si>
    <t>BIH</t>
  </si>
  <si>
    <t>BA</t>
  </si>
  <si>
    <t>Gibraltar</t>
  </si>
  <si>
    <t>GIB</t>
  </si>
  <si>
    <t>GI</t>
  </si>
  <si>
    <t>Isle of Man</t>
  </si>
  <si>
    <t>IMN</t>
  </si>
  <si>
    <t>IM</t>
  </si>
  <si>
    <t>Mongolia</t>
  </si>
  <si>
    <t>MNG</t>
  </si>
  <si>
    <t>MN</t>
  </si>
  <si>
    <t>North Macedonia Rep</t>
  </si>
  <si>
    <t>MKD</t>
  </si>
  <si>
    <t>MK</t>
  </si>
  <si>
    <t>Qatar</t>
  </si>
  <si>
    <t>QAT</t>
  </si>
  <si>
    <t>QA</t>
  </si>
  <si>
    <t>San Marino</t>
  </si>
  <si>
    <t>SMR</t>
  </si>
  <si>
    <t>Sta Lucia</t>
  </si>
  <si>
    <t>Türkiye</t>
  </si>
  <si>
    <t>Table. Status</t>
  </si>
  <si>
    <t>Contracting Party</t>
  </si>
  <si>
    <t>Non-Contracting Cooperating Party</t>
  </si>
  <si>
    <t>Non-Contracting Other</t>
  </si>
  <si>
    <t>European Union</t>
  </si>
  <si>
    <t>EU</t>
  </si>
  <si>
    <t>2025a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</si>
</sst>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37" x14ac:knownFonts="1">
    <font>
      <sz val="11"/>
      <color theme="1"/>
      <name val="Calibri"/>
      <family val="2"/>
      <scheme val="minor"/>
    </font>
    <font>
      <u/>
      <sz val="11"/>
      <color theme="10"/>
      <name val="Calibri"/>
      <family val="2"/>
      <scheme val="minor"/>
    </font>
    <font>
      <sz val="9"/>
      <color theme="1"/>
      <name val="Calibri"/>
      <family val="2"/>
      <scheme val="minor"/>
    </font>
    <font>
      <sz val="9"/>
      <name val="Calibri"/>
      <family val="2"/>
      <scheme val="minor"/>
    </font>
    <font>
      <sz val="10"/>
      <color indexed="8"/>
      <name val="Arial"/>
      <family val="2"/>
    </font>
    <font>
      <sz val="10"/>
      <name val="Arial"/>
      <family val="2"/>
    </font>
    <font>
      <b/>
      <sz val="9"/>
      <color theme="1"/>
      <name val="Calibri"/>
      <family val="2"/>
      <scheme val="minor"/>
    </font>
    <font>
      <b/>
      <sz val="9"/>
      <color rgb="FFFF0000"/>
      <name val="Calibri"/>
      <family val="2"/>
      <scheme val="minor"/>
    </font>
    <font>
      <sz val="8"/>
      <color theme="1"/>
      <name val="Calibri"/>
      <family val="2"/>
      <scheme val="minor"/>
    </font>
    <font>
      <sz val="8"/>
      <name val="Calibri"/>
      <family val="2"/>
      <scheme val="minor"/>
    </font>
    <font>
      <u/>
      <sz val="8"/>
      <color theme="10"/>
      <name val="Calibri"/>
      <family val="2"/>
      <scheme val="minor"/>
    </font>
    <font>
      <b/>
      <sz val="8"/>
      <name val="Calibri"/>
      <family val="2"/>
      <scheme val="minor"/>
    </font>
    <font>
      <b/>
      <sz val="8"/>
      <color theme="1"/>
      <name val="Calibri"/>
      <family val="2"/>
      <scheme val="minor"/>
    </font>
    <font>
      <b/>
      <sz val="10"/>
      <name val="Calibri"/>
      <family val="2"/>
      <scheme val="minor"/>
    </font>
    <font>
      <sz val="9"/>
      <color indexed="8"/>
      <name val="Calibri"/>
      <family val="2"/>
      <scheme val="minor"/>
    </font>
    <font>
      <b/>
      <sz val="8"/>
      <color theme="0"/>
      <name val="Calibri"/>
      <family val="2"/>
      <scheme val="minor"/>
    </font>
    <font>
      <sz val="8"/>
      <color rgb="FF000000"/>
      <name val="Calibri"/>
      <family val="2"/>
      <scheme val="minor"/>
    </font>
    <font>
      <b/>
      <sz val="14"/>
      <color theme="0"/>
      <name val="Calibri"/>
      <family val="2"/>
      <scheme val="minor"/>
    </font>
    <font>
      <sz val="8"/>
      <color theme="0" tint="-4.9989318521683403E-2"/>
      <name val="Calibri"/>
      <family val="2"/>
      <scheme val="minor"/>
    </font>
    <font>
      <b/>
      <sz val="9"/>
      <color rgb="FF00B050"/>
      <name val="Calibri"/>
      <family val="2"/>
      <scheme val="minor"/>
    </font>
    <font>
      <b/>
      <u/>
      <sz val="8"/>
      <color theme="1"/>
      <name val="Calibri"/>
      <family val="2"/>
      <scheme val="minor"/>
    </font>
    <font>
      <b/>
      <sz val="16"/>
      <color rgb="FF0070C0"/>
      <name val="Calibri"/>
      <family val="2"/>
      <scheme val="minor"/>
    </font>
    <font>
      <b/>
      <sz val="8"/>
      <color theme="3"/>
      <name val="Calibri"/>
      <family val="2"/>
      <scheme val="minor"/>
    </font>
    <font>
      <sz val="9"/>
      <color rgb="FF0070C0"/>
      <name val="Calibri"/>
      <family val="2"/>
      <scheme val="minor"/>
    </font>
    <font>
      <b/>
      <sz val="9"/>
      <color rgb="FF0000FF"/>
      <name val="Calibri"/>
      <family val="2"/>
      <scheme val="minor"/>
    </font>
    <font>
      <b/>
      <sz val="8"/>
      <color rgb="FF0070C0"/>
      <name val="Calibri"/>
      <family val="2"/>
      <scheme val="minor"/>
    </font>
    <font>
      <b/>
      <u/>
      <sz val="8"/>
      <name val="Calibri"/>
      <family val="2"/>
      <scheme val="minor"/>
    </font>
    <font>
      <u/>
      <sz val="8"/>
      <color theme="1"/>
      <name val="Calibri"/>
      <family val="2"/>
      <scheme val="minor"/>
    </font>
    <font>
      <b/>
      <sz val="8"/>
      <color rgb="FF0000FF"/>
      <name val="Calibri"/>
      <family val="2"/>
      <scheme val="minor"/>
    </font>
    <font>
      <b/>
      <sz val="11"/>
      <name val="Calibri"/>
      <family val="2"/>
      <scheme val="minor"/>
    </font>
    <font>
      <sz val="9"/>
      <name val="Times New Roman"/>
      <family val="1"/>
    </font>
    <font>
      <sz val="9"/>
      <color rgb="FFFF0000"/>
      <name val="Times New Roman"/>
      <family val="1"/>
    </font>
    <font>
      <b/>
      <sz val="9"/>
      <color theme="0"/>
      <name val="Calibri"/>
      <family val="2"/>
      <scheme val="minor"/>
    </font>
    <font>
      <b/>
      <sz val="10"/>
      <color theme="0"/>
      <name val="Calibri"/>
      <family val="2"/>
      <scheme val="minor"/>
    </font>
    <font>
      <u/>
      <sz val="9"/>
      <color rgb="FF0000FF"/>
      <name val="Calibri"/>
      <family val="2"/>
      <scheme val="minor"/>
    </font>
    <font>
      <b/>
      <sz val="9"/>
      <name val="Calibri"/>
      <family val="2"/>
      <scheme val="minor"/>
    </font>
    <font>
      <b/>
      <sz val="9"/>
      <color rgb="FF0070C0"/>
      <name val="Calibri"/>
      <family val="2"/>
      <scheme val="minor"/>
    </font>
  </fonts>
  <fills count="13">
    <fill>
      <patternFill patternType="none"/>
    </fill>
    <fill>
      <patternFill patternType="gray125"/>
    </fill>
    <fill>
      <patternFill patternType="solid">
        <fgColor theme="6" tint="0.39997558519241921"/>
        <bgColor indexed="64"/>
      </patternFill>
    </fill>
    <fill>
      <patternFill patternType="solid">
        <fgColor theme="6" tint="0.79998168889431442"/>
        <bgColor indexed="64"/>
      </patternFill>
    </fill>
    <fill>
      <patternFill patternType="solid">
        <fgColor theme="6" tint="0.79998168889431442"/>
        <bgColor theme="1"/>
      </patternFill>
    </fill>
    <fill>
      <patternFill patternType="solid">
        <fgColor theme="6" tint="0.59999389629810485"/>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3" tint="0.39997558519241921"/>
        <bgColor indexed="64"/>
      </patternFill>
    </fill>
    <fill>
      <patternFill patternType="solid">
        <fgColor theme="6" tint="0.59999389629810485"/>
        <bgColor indexed="0"/>
      </patternFill>
    </fill>
    <fill>
      <patternFill patternType="solid">
        <fgColor rgb="FF00B0F0"/>
        <bgColor indexed="64"/>
      </patternFill>
    </fill>
    <fill>
      <patternFill patternType="solid">
        <fgColor rgb="FFFFFF00"/>
        <bgColor indexed="64"/>
      </patternFill>
    </fill>
    <fill>
      <patternFill patternType="solid">
        <fgColor theme="6" tint="0.59999389629810485"/>
        <bgColor theme="4" tint="0.79998168889431442"/>
      </patternFill>
    </fill>
  </fills>
  <borders count="2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theme="7" tint="0.39997558519241921"/>
      </top>
      <bottom/>
      <diagonal/>
    </border>
    <border>
      <left style="thin">
        <color theme="7" tint="0.39997558519241921"/>
      </left>
      <right/>
      <top style="thin">
        <color theme="7" tint="0.39997558519241921"/>
      </top>
      <bottom style="thin">
        <color theme="7" tint="0.39997558519241921"/>
      </bottom>
      <diagonal/>
    </border>
    <border>
      <left/>
      <right/>
      <top style="thin">
        <color theme="7" tint="0.39997558519241921"/>
      </top>
      <bottom style="thin">
        <color theme="7" tint="0.39997558519241921"/>
      </bottom>
      <diagonal/>
    </border>
    <border>
      <left/>
      <right style="thin">
        <color theme="7" tint="0.39997558519241921"/>
      </right>
      <top style="thin">
        <color theme="7" tint="0.39997558519241921"/>
      </top>
      <bottom style="thin">
        <color theme="7" tint="0.39997558519241921"/>
      </bottom>
      <diagonal/>
    </border>
    <border>
      <left/>
      <right/>
      <top style="medium">
        <color theme="6" tint="-0.24994659260841701"/>
      </top>
      <bottom/>
      <diagonal/>
    </border>
    <border>
      <left/>
      <right style="medium">
        <color theme="6" tint="0.79998168889431442"/>
      </right>
      <top style="medium">
        <color theme="6" tint="-0.24994659260841701"/>
      </top>
      <bottom/>
      <diagonal/>
    </border>
    <border>
      <left style="medium">
        <color theme="6" tint="-0.24994659260841701"/>
      </left>
      <right/>
      <top/>
      <bottom style="medium">
        <color theme="6" tint="0.79998168889431442"/>
      </bottom>
      <diagonal/>
    </border>
    <border>
      <left/>
      <right/>
      <top/>
      <bottom style="medium">
        <color theme="6" tint="0.79998168889431442"/>
      </bottom>
      <diagonal/>
    </border>
    <border>
      <left/>
      <right style="medium">
        <color theme="6" tint="0.79998168889431442"/>
      </right>
      <top/>
      <bottom style="medium">
        <color theme="6" tint="0.79998168889431442"/>
      </bottom>
      <diagonal/>
    </border>
    <border>
      <left style="thin">
        <color indexed="64"/>
      </left>
      <right/>
      <top style="medium">
        <color theme="6" tint="-0.24994659260841701"/>
      </top>
      <bottom/>
      <diagonal/>
    </border>
    <border>
      <left style="thin">
        <color indexed="64"/>
      </left>
      <right/>
      <top/>
      <bottom style="medium">
        <color theme="6" tint="0.79998168889431442"/>
      </bottom>
      <diagonal/>
    </border>
  </borders>
  <cellStyleXfs count="4">
    <xf numFmtId="0" fontId="0" fillId="0" borderId="0"/>
    <xf numFmtId="0" fontId="1" fillId="0" borderId="0" applyNumberFormat="0" applyFill="0" applyBorder="0" applyAlignment="0" applyProtection="0"/>
    <xf numFmtId="0" fontId="4" fillId="0" borderId="0"/>
    <xf numFmtId="0" fontId="5" fillId="0" borderId="0"/>
  </cellStyleXfs>
  <cellXfs count="249">
    <xf numFmtId="0" fontId="0" fillId="0" borderId="0" xfId="0"/>
    <xf numFmtId="0" fontId="7" fillId="0" borderId="8" xfId="0" applyFont="1" applyBorder="1" applyAlignment="1" applyProtection="1">
      <alignment horizontal="center" vertical="top"/>
      <protection locked="0"/>
    </xf>
    <xf numFmtId="0" fontId="2" fillId="0" borderId="0" xfId="0" applyFont="1" applyAlignment="1" applyProtection="1">
      <alignment vertical="top"/>
      <protection locked="0"/>
    </xf>
    <xf numFmtId="0" fontId="0" fillId="0" borderId="0" xfId="0" applyAlignment="1" applyProtection="1">
      <alignment vertical="top"/>
      <protection locked="0"/>
    </xf>
    <xf numFmtId="0" fontId="2" fillId="0" borderId="0" xfId="0" applyFont="1" applyAlignment="1" applyProtection="1">
      <alignment vertical="top"/>
      <protection hidden="1"/>
    </xf>
    <xf numFmtId="0" fontId="8" fillId="0" borderId="0" xfId="0" applyFont="1" applyProtection="1">
      <protection locked="0"/>
    </xf>
    <xf numFmtId="0" fontId="0" fillId="0" borderId="0" xfId="0" applyAlignment="1" applyProtection="1">
      <alignment vertical="top"/>
      <protection hidden="1"/>
    </xf>
    <xf numFmtId="0" fontId="9" fillId="0" borderId="0" xfId="0" applyFont="1" applyAlignment="1" applyProtection="1">
      <alignment vertical="top" wrapText="1"/>
      <protection hidden="1"/>
    </xf>
    <xf numFmtId="0" fontId="8" fillId="0" borderId="0" xfId="0" applyFont="1" applyAlignment="1" applyProtection="1">
      <alignment vertical="top"/>
      <protection hidden="1"/>
    </xf>
    <xf numFmtId="0" fontId="9" fillId="0" borderId="0" xfId="0" applyFont="1" applyAlignment="1" applyProtection="1">
      <alignment vertical="top"/>
      <protection hidden="1"/>
    </xf>
    <xf numFmtId="0" fontId="12" fillId="0" borderId="0" xfId="0" applyFont="1" applyAlignment="1">
      <alignment vertical="top" wrapText="1"/>
    </xf>
    <xf numFmtId="0" fontId="8" fillId="0" borderId="0" xfId="0" applyFont="1" applyAlignment="1">
      <alignment vertical="top" wrapText="1"/>
    </xf>
    <xf numFmtId="0" fontId="8" fillId="5" borderId="2" xfId="0" applyFont="1" applyFill="1" applyBorder="1" applyAlignment="1" applyProtection="1">
      <alignment vertical="top"/>
      <protection hidden="1"/>
    </xf>
    <xf numFmtId="0" fontId="8" fillId="5" borderId="6" xfId="0" applyFont="1" applyFill="1" applyBorder="1" applyAlignment="1" applyProtection="1">
      <alignment vertical="top"/>
      <protection hidden="1"/>
    </xf>
    <xf numFmtId="0" fontId="18" fillId="0" borderId="0" xfId="0" applyFont="1" applyAlignment="1" applyProtection="1">
      <alignment vertical="top"/>
      <protection hidden="1"/>
    </xf>
    <xf numFmtId="0" fontId="6" fillId="5" borderId="2" xfId="0" applyFont="1" applyFill="1" applyBorder="1" applyAlignment="1" applyProtection="1">
      <alignment horizontal="center" vertical="top"/>
      <protection hidden="1"/>
    </xf>
    <xf numFmtId="0" fontId="6" fillId="5" borderId="3" xfId="0" applyFont="1" applyFill="1" applyBorder="1" applyAlignment="1" applyProtection="1">
      <alignment horizontal="center" vertical="top"/>
      <protection hidden="1"/>
    </xf>
    <xf numFmtId="0" fontId="19" fillId="5" borderId="7" xfId="0" applyFont="1" applyFill="1" applyBorder="1" applyAlignment="1" applyProtection="1">
      <alignment horizontal="center" vertical="top"/>
      <protection hidden="1"/>
    </xf>
    <xf numFmtId="0" fontId="8" fillId="5" borderId="8" xfId="0" applyFont="1" applyFill="1" applyBorder="1" applyAlignment="1" applyProtection="1">
      <alignment vertical="top"/>
      <protection hidden="1"/>
    </xf>
    <xf numFmtId="0" fontId="8" fillId="5" borderId="7" xfId="0" applyFont="1" applyFill="1" applyBorder="1" applyAlignment="1" applyProtection="1">
      <alignment vertical="top"/>
      <protection hidden="1"/>
    </xf>
    <xf numFmtId="0" fontId="15" fillId="5" borderId="0" xfId="0" applyFont="1" applyFill="1" applyAlignment="1" applyProtection="1">
      <alignment vertical="top"/>
      <protection hidden="1"/>
    </xf>
    <xf numFmtId="0" fontId="8" fillId="0" borderId="18" xfId="0" applyFont="1" applyBorder="1" applyAlignment="1" applyProtection="1">
      <alignment vertical="top" wrapText="1"/>
      <protection hidden="1"/>
    </xf>
    <xf numFmtId="0" fontId="14" fillId="0" borderId="0" xfId="2" applyFont="1" applyProtection="1">
      <protection hidden="1"/>
    </xf>
    <xf numFmtId="0" fontId="3" fillId="0" borderId="0" xfId="0" applyFont="1" applyProtection="1">
      <protection hidden="1"/>
    </xf>
    <xf numFmtId="0" fontId="2" fillId="0" borderId="0" xfId="0" applyFont="1" applyProtection="1">
      <protection hidden="1"/>
    </xf>
    <xf numFmtId="0" fontId="25" fillId="5" borderId="2" xfId="0" applyFont="1" applyFill="1" applyBorder="1" applyAlignment="1" applyProtection="1">
      <alignment horizontal="center" vertical="top"/>
      <protection hidden="1"/>
    </xf>
    <xf numFmtId="0" fontId="8" fillId="5" borderId="0" xfId="0" applyFont="1" applyFill="1" applyAlignment="1" applyProtection="1">
      <alignment vertical="top" wrapText="1"/>
      <protection hidden="1"/>
    </xf>
    <xf numFmtId="0" fontId="8" fillId="5" borderId="5" xfId="0" applyFont="1" applyFill="1" applyBorder="1" applyAlignment="1" applyProtection="1">
      <alignment vertical="top"/>
      <protection hidden="1"/>
    </xf>
    <xf numFmtId="0" fontId="8" fillId="5" borderId="0" xfId="0" applyFont="1" applyFill="1" applyAlignment="1" applyProtection="1">
      <alignment horizontal="center" vertical="top"/>
      <protection hidden="1"/>
    </xf>
    <xf numFmtId="49" fontId="8" fillId="5" borderId="0" xfId="0" applyNumberFormat="1" applyFont="1" applyFill="1" applyAlignment="1" applyProtection="1">
      <alignment vertical="top"/>
      <protection hidden="1"/>
    </xf>
    <xf numFmtId="0" fontId="8" fillId="5" borderId="7" xfId="0" applyFont="1" applyFill="1" applyBorder="1" applyAlignment="1" applyProtection="1">
      <alignment horizontal="center" vertical="top"/>
      <protection hidden="1"/>
    </xf>
    <xf numFmtId="0" fontId="11" fillId="5" borderId="0" xfId="0" applyFont="1" applyFill="1" applyAlignment="1" applyProtection="1">
      <alignment vertical="top"/>
      <protection hidden="1"/>
    </xf>
    <xf numFmtId="0" fontId="12" fillId="5" borderId="0" xfId="0" applyFont="1" applyFill="1" applyAlignment="1" applyProtection="1">
      <alignment vertical="top"/>
      <protection hidden="1"/>
    </xf>
    <xf numFmtId="0" fontId="9" fillId="0" borderId="0" xfId="0" applyFont="1" applyAlignment="1" applyProtection="1">
      <alignment vertical="top"/>
      <protection locked="0"/>
    </xf>
    <xf numFmtId="0" fontId="8" fillId="0" borderId="0" xfId="0" applyFont="1" applyAlignment="1" applyProtection="1">
      <alignment vertical="top"/>
      <protection locked="0"/>
    </xf>
    <xf numFmtId="0" fontId="10" fillId="5" borderId="22" xfId="1" applyFont="1" applyFill="1" applyBorder="1" applyAlignment="1" applyProtection="1">
      <alignment horizontal="center" vertical="center"/>
      <protection hidden="1"/>
    </xf>
    <xf numFmtId="0" fontId="9" fillId="0" borderId="0" xfId="0" applyFont="1" applyAlignment="1" applyProtection="1">
      <alignment vertical="center" wrapText="1"/>
      <protection hidden="1"/>
    </xf>
    <xf numFmtId="0" fontId="9" fillId="0" borderId="0" xfId="0" applyFont="1" applyAlignment="1" applyProtection="1">
      <alignment vertical="top" wrapText="1" shrinkToFit="1"/>
      <protection hidden="1"/>
    </xf>
    <xf numFmtId="0" fontId="8" fillId="5" borderId="2" xfId="0" applyFont="1" applyFill="1" applyBorder="1" applyAlignment="1" applyProtection="1">
      <alignment vertical="top" wrapText="1"/>
      <protection hidden="1"/>
    </xf>
    <xf numFmtId="0" fontId="8" fillId="5" borderId="3" xfId="0" applyFont="1" applyFill="1" applyBorder="1" applyAlignment="1" applyProtection="1">
      <alignment vertical="top"/>
      <protection hidden="1"/>
    </xf>
    <xf numFmtId="0" fontId="8" fillId="5" borderId="0" xfId="0" applyFont="1" applyFill="1" applyAlignment="1" applyProtection="1">
      <alignment vertical="center"/>
      <protection hidden="1"/>
    </xf>
    <xf numFmtId="0" fontId="8" fillId="5" borderId="5" xfId="0" applyFont="1" applyFill="1" applyBorder="1" applyAlignment="1" applyProtection="1">
      <alignment vertical="center"/>
      <protection hidden="1"/>
    </xf>
    <xf numFmtId="0" fontId="0" fillId="5" borderId="2" xfId="0" applyFill="1" applyBorder="1" applyAlignment="1" applyProtection="1">
      <alignment vertical="top"/>
      <protection hidden="1"/>
    </xf>
    <xf numFmtId="0" fontId="11" fillId="5" borderId="7" xfId="0" applyFont="1" applyFill="1" applyBorder="1" applyAlignment="1" applyProtection="1">
      <alignment horizontal="center" vertical="top"/>
      <protection hidden="1"/>
    </xf>
    <xf numFmtId="0" fontId="11" fillId="5" borderId="8" xfId="0" applyFont="1" applyFill="1" applyBorder="1" applyAlignment="1" applyProtection="1">
      <alignment horizontal="center" vertical="top"/>
      <protection hidden="1"/>
    </xf>
    <xf numFmtId="0" fontId="15" fillId="0" borderId="16" xfId="0" applyFont="1" applyBorder="1" applyAlignment="1">
      <alignment vertical="top" wrapText="1"/>
    </xf>
    <xf numFmtId="0" fontId="8" fillId="0" borderId="0" xfId="0" applyFont="1" applyAlignment="1">
      <alignment wrapText="1"/>
    </xf>
    <xf numFmtId="0" fontId="8" fillId="0" borderId="17" xfId="0" applyFont="1" applyBorder="1" applyAlignment="1">
      <alignment vertical="top" wrapText="1" shrinkToFit="1"/>
    </xf>
    <xf numFmtId="0" fontId="8" fillId="0" borderId="18" xfId="0" applyFont="1" applyBorder="1" applyAlignment="1">
      <alignment vertical="top" wrapText="1"/>
    </xf>
    <xf numFmtId="0" fontId="8" fillId="0" borderId="19" xfId="0" applyFont="1" applyBorder="1" applyAlignment="1">
      <alignment vertical="top" wrapText="1"/>
    </xf>
    <xf numFmtId="0" fontId="16" fillId="0" borderId="0" xfId="0" applyFont="1" applyAlignment="1">
      <alignment vertical="top" wrapText="1"/>
    </xf>
    <xf numFmtId="0" fontId="26" fillId="0" borderId="0" xfId="0" applyFont="1" applyAlignment="1" applyProtection="1">
      <alignment horizontal="center" vertical="top"/>
      <protection hidden="1"/>
    </xf>
    <xf numFmtId="0" fontId="9" fillId="0" borderId="0" xfId="3" applyFont="1" applyAlignment="1" applyProtection="1">
      <alignment vertical="top"/>
      <protection hidden="1"/>
    </xf>
    <xf numFmtId="0" fontId="9" fillId="0" borderId="0" xfId="3" applyFont="1" applyAlignment="1" applyProtection="1">
      <alignment vertical="top" wrapText="1"/>
      <protection hidden="1"/>
    </xf>
    <xf numFmtId="0" fontId="9" fillId="0" borderId="0" xfId="0" applyFont="1" applyAlignment="1" applyProtection="1">
      <alignment horizontal="center" vertical="top" wrapText="1"/>
      <protection hidden="1"/>
    </xf>
    <xf numFmtId="0" fontId="11" fillId="7" borderId="13" xfId="0" applyFont="1" applyFill="1" applyBorder="1" applyAlignment="1" applyProtection="1">
      <alignment horizontal="center" vertical="top" wrapText="1"/>
      <protection hidden="1"/>
    </xf>
    <xf numFmtId="0" fontId="9" fillId="0" borderId="7" xfId="0" applyFont="1" applyBorder="1" applyAlignment="1" applyProtection="1">
      <alignment horizontal="center" vertical="top" wrapText="1"/>
      <protection hidden="1"/>
    </xf>
    <xf numFmtId="0" fontId="26" fillId="0" borderId="0" xfId="0" applyFont="1" applyAlignment="1" applyProtection="1">
      <alignment horizontal="left" vertical="top"/>
      <protection hidden="1"/>
    </xf>
    <xf numFmtId="0" fontId="9" fillId="0" borderId="0" xfId="0" applyFont="1" applyAlignment="1" applyProtection="1">
      <alignment horizontal="left" vertical="top" wrapText="1"/>
      <protection hidden="1"/>
    </xf>
    <xf numFmtId="0" fontId="9" fillId="0" borderId="11" xfId="0" applyFont="1" applyBorder="1" applyAlignment="1" applyProtection="1">
      <alignment horizontal="left" vertical="top" wrapText="1"/>
      <protection hidden="1"/>
    </xf>
    <xf numFmtId="0" fontId="8" fillId="0" borderId="11" xfId="0" applyFont="1" applyBorder="1" applyAlignment="1" applyProtection="1">
      <alignment horizontal="left" vertical="top" wrapText="1"/>
      <protection hidden="1"/>
    </xf>
    <xf numFmtId="0" fontId="8" fillId="0" borderId="17" xfId="0" applyFont="1" applyBorder="1" applyAlignment="1" applyProtection="1">
      <alignment vertical="top" wrapText="1" shrinkToFit="1"/>
      <protection hidden="1"/>
    </xf>
    <xf numFmtId="0" fontId="8" fillId="0" borderId="17" xfId="0" applyFont="1" applyBorder="1" applyAlignment="1">
      <alignment vertical="top" wrapText="1"/>
    </xf>
    <xf numFmtId="0" fontId="8" fillId="0" borderId="0" xfId="0" applyFont="1" applyAlignment="1" applyProtection="1">
      <alignment horizontal="center" vertical="top"/>
      <protection hidden="1"/>
    </xf>
    <xf numFmtId="0" fontId="9" fillId="0" borderId="8" xfId="0" applyFont="1" applyBorder="1" applyAlignment="1" applyProtection="1">
      <alignment vertical="top" wrapText="1"/>
      <protection hidden="1"/>
    </xf>
    <xf numFmtId="0" fontId="8" fillId="0" borderId="8" xfId="0" applyFont="1" applyBorder="1" applyAlignment="1" applyProtection="1">
      <alignment vertical="top" wrapText="1"/>
      <protection hidden="1"/>
    </xf>
    <xf numFmtId="164" fontId="9" fillId="5" borderId="0" xfId="0" applyNumberFormat="1" applyFont="1" applyFill="1" applyAlignment="1" applyProtection="1">
      <alignment vertical="center"/>
      <protection hidden="1"/>
    </xf>
    <xf numFmtId="164" fontId="9" fillId="5" borderId="8" xfId="0" applyNumberFormat="1" applyFont="1" applyFill="1" applyBorder="1" applyAlignment="1" applyProtection="1">
      <alignment vertical="center"/>
      <protection hidden="1"/>
    </xf>
    <xf numFmtId="0" fontId="8" fillId="5" borderId="5" xfId="0" applyFont="1" applyFill="1" applyBorder="1" applyAlignment="1" applyProtection="1">
      <alignment vertical="top" wrapText="1"/>
      <protection hidden="1"/>
    </xf>
    <xf numFmtId="0" fontId="2" fillId="0" borderId="0" xfId="0" applyFont="1" applyAlignment="1">
      <alignment vertical="top" wrapText="1"/>
    </xf>
    <xf numFmtId="0" fontId="3" fillId="0" borderId="0" xfId="0" applyFont="1" applyAlignment="1" applyProtection="1">
      <alignment vertical="top"/>
      <protection hidden="1"/>
    </xf>
    <xf numFmtId="0" fontId="30" fillId="0" borderId="0" xfId="3" applyFont="1" applyAlignment="1" applyProtection="1">
      <alignment vertical="top"/>
      <protection hidden="1"/>
    </xf>
    <xf numFmtId="0" fontId="31" fillId="0" borderId="0" xfId="3" applyFont="1" applyAlignment="1" applyProtection="1">
      <alignment vertical="top"/>
      <protection hidden="1"/>
    </xf>
    <xf numFmtId="0" fontId="32" fillId="0" borderId="0" xfId="0" applyFont="1" applyAlignment="1" applyProtection="1">
      <alignment vertical="top" wrapText="1"/>
      <protection hidden="1"/>
    </xf>
    <xf numFmtId="0" fontId="27" fillId="5" borderId="13" xfId="0" applyFont="1" applyFill="1" applyBorder="1" applyAlignment="1" applyProtection="1">
      <alignment horizontal="center" vertical="top"/>
      <protection hidden="1"/>
    </xf>
    <xf numFmtId="0" fontId="10" fillId="5" borderId="4" xfId="1" applyFont="1" applyFill="1" applyBorder="1" applyAlignment="1" applyProtection="1">
      <alignment horizontal="right" vertical="top"/>
      <protection hidden="1"/>
    </xf>
    <xf numFmtId="0" fontId="8" fillId="0" borderId="7" xfId="0" applyFont="1" applyBorder="1" applyAlignment="1" applyProtection="1">
      <alignment horizontal="center" vertical="top" wrapText="1"/>
      <protection hidden="1"/>
    </xf>
    <xf numFmtId="0" fontId="9" fillId="0" borderId="6" xfId="0" applyFont="1" applyBorder="1" applyAlignment="1" applyProtection="1">
      <alignment horizontal="left" vertical="top" wrapText="1"/>
      <protection hidden="1"/>
    </xf>
    <xf numFmtId="0" fontId="9" fillId="0" borderId="12" xfId="0" applyFont="1" applyBorder="1" applyAlignment="1" applyProtection="1">
      <alignment horizontal="center" vertical="top" wrapText="1"/>
      <protection hidden="1"/>
    </xf>
    <xf numFmtId="0" fontId="9" fillId="0" borderId="9" xfId="0" applyFont="1" applyBorder="1" applyAlignment="1" applyProtection="1">
      <alignment vertical="top" wrapText="1"/>
      <protection hidden="1"/>
    </xf>
    <xf numFmtId="0" fontId="8" fillId="0" borderId="6" xfId="0" applyFont="1" applyBorder="1" applyAlignment="1" applyProtection="1">
      <alignment horizontal="left" vertical="top" wrapText="1"/>
      <protection hidden="1"/>
    </xf>
    <xf numFmtId="0" fontId="8" fillId="0" borderId="12" xfId="0" applyFont="1" applyBorder="1" applyAlignment="1" applyProtection="1">
      <alignment horizontal="center" vertical="top" wrapText="1"/>
      <protection hidden="1"/>
    </xf>
    <xf numFmtId="0" fontId="8" fillId="0" borderId="9" xfId="0" applyFont="1" applyBorder="1" applyAlignment="1" applyProtection="1">
      <alignment vertical="top" wrapText="1"/>
      <protection hidden="1"/>
    </xf>
    <xf numFmtId="0" fontId="8" fillId="5" borderId="6" xfId="0" applyFont="1" applyFill="1" applyBorder="1" applyAlignment="1" applyProtection="1">
      <alignment horizontal="left" vertical="top" wrapText="1" shrinkToFit="1"/>
      <protection hidden="1"/>
    </xf>
    <xf numFmtId="0" fontId="10" fillId="5" borderId="6" xfId="1" applyFont="1" applyFill="1" applyBorder="1" applyAlignment="1" applyProtection="1">
      <alignment horizontal="left" vertical="top" wrapText="1" shrinkToFit="1"/>
      <protection hidden="1"/>
    </xf>
    <xf numFmtId="0" fontId="8" fillId="3" borderId="6" xfId="0" applyFont="1" applyFill="1" applyBorder="1" applyAlignment="1" applyProtection="1">
      <alignment horizontal="left" vertical="top" wrapText="1" shrinkToFit="1"/>
      <protection hidden="1"/>
    </xf>
    <xf numFmtId="49" fontId="3" fillId="0" borderId="0" xfId="0" applyNumberFormat="1" applyFont="1" applyAlignment="1" applyProtection="1">
      <alignment vertical="top" shrinkToFit="1"/>
      <protection locked="0"/>
    </xf>
    <xf numFmtId="49" fontId="2" fillId="0" borderId="0" xfId="0" applyNumberFormat="1" applyFont="1" applyAlignment="1" applyProtection="1">
      <alignment shrinkToFit="1"/>
      <protection locked="0"/>
    </xf>
    <xf numFmtId="0" fontId="2" fillId="0" borderId="0" xfId="0" applyFont="1" applyProtection="1">
      <protection locked="0"/>
    </xf>
    <xf numFmtId="0" fontId="12" fillId="5" borderId="11" xfId="0" applyFont="1" applyFill="1" applyBorder="1" applyAlignment="1" applyProtection="1">
      <alignment vertical="top"/>
      <protection hidden="1"/>
    </xf>
    <xf numFmtId="0" fontId="12" fillId="5" borderId="9" xfId="0" applyFont="1" applyFill="1" applyBorder="1" applyAlignment="1" applyProtection="1">
      <alignment vertical="top"/>
      <protection hidden="1"/>
    </xf>
    <xf numFmtId="0" fontId="3" fillId="5" borderId="1" xfId="0" applyFont="1" applyFill="1" applyBorder="1" applyAlignment="1" applyProtection="1">
      <alignment vertical="top"/>
      <protection hidden="1"/>
    </xf>
    <xf numFmtId="0" fontId="3" fillId="5" borderId="2" xfId="0" applyFont="1" applyFill="1" applyBorder="1" applyAlignment="1" applyProtection="1">
      <alignment vertical="top"/>
      <protection hidden="1"/>
    </xf>
    <xf numFmtId="0" fontId="3" fillId="5" borderId="3" xfId="0" applyFont="1" applyFill="1" applyBorder="1" applyAlignment="1" applyProtection="1">
      <alignment vertical="top"/>
      <protection hidden="1"/>
    </xf>
    <xf numFmtId="0" fontId="3" fillId="0" borderId="4" xfId="0" applyFont="1" applyBorder="1" applyAlignment="1" applyProtection="1">
      <alignment vertical="top"/>
      <protection hidden="1"/>
    </xf>
    <xf numFmtId="0" fontId="3" fillId="0" borderId="5" xfId="0" applyFont="1" applyBorder="1" applyProtection="1">
      <protection hidden="1"/>
    </xf>
    <xf numFmtId="0" fontId="3" fillId="0" borderId="5" xfId="0" applyFont="1" applyBorder="1" applyAlignment="1" applyProtection="1">
      <alignment vertical="top"/>
      <protection hidden="1"/>
    </xf>
    <xf numFmtId="0" fontId="3" fillId="0" borderId="4" xfId="0" applyFont="1" applyBorder="1" applyProtection="1">
      <protection hidden="1"/>
    </xf>
    <xf numFmtId="0" fontId="2" fillId="0" borderId="4" xfId="0" applyFont="1" applyBorder="1" applyProtection="1">
      <protection hidden="1"/>
    </xf>
    <xf numFmtId="0" fontId="2" fillId="0" borderId="5" xfId="0" applyFont="1" applyBorder="1" applyProtection="1">
      <protection hidden="1"/>
    </xf>
    <xf numFmtId="0" fontId="3" fillId="0" borderId="6" xfId="0" applyFont="1" applyBorder="1" applyAlignment="1" applyProtection="1">
      <alignment vertical="top"/>
      <protection hidden="1"/>
    </xf>
    <xf numFmtId="0" fontId="3" fillId="0" borderId="7" xfId="0" applyFont="1" applyBorder="1" applyAlignment="1" applyProtection="1">
      <alignment vertical="top"/>
      <protection hidden="1"/>
    </xf>
    <xf numFmtId="0" fontId="3" fillId="11" borderId="8" xfId="0" applyFont="1" applyFill="1" applyBorder="1" applyProtection="1">
      <protection hidden="1"/>
    </xf>
    <xf numFmtId="0" fontId="6" fillId="0" borderId="0" xfId="0" applyFont="1" applyProtection="1">
      <protection hidden="1"/>
    </xf>
    <xf numFmtId="0" fontId="3" fillId="12" borderId="1" xfId="0" applyFont="1" applyFill="1" applyBorder="1" applyProtection="1">
      <protection hidden="1"/>
    </xf>
    <xf numFmtId="0" fontId="3" fillId="12" borderId="2" xfId="0" applyFont="1" applyFill="1" applyBorder="1" applyProtection="1">
      <protection hidden="1"/>
    </xf>
    <xf numFmtId="0" fontId="3" fillId="12" borderId="3" xfId="0" applyFont="1" applyFill="1" applyBorder="1" applyProtection="1">
      <protection hidden="1"/>
    </xf>
    <xf numFmtId="0" fontId="3" fillId="0" borderId="6" xfId="0" applyFont="1" applyBorder="1" applyProtection="1">
      <protection hidden="1"/>
    </xf>
    <xf numFmtId="0" fontId="3" fillId="0" borderId="7" xfId="0" applyFont="1" applyBorder="1" applyProtection="1">
      <protection hidden="1"/>
    </xf>
    <xf numFmtId="0" fontId="3" fillId="0" borderId="8" xfId="0" applyFont="1" applyBorder="1" applyProtection="1">
      <protection hidden="1"/>
    </xf>
    <xf numFmtId="0" fontId="2" fillId="0" borderId="6" xfId="0" applyFont="1" applyBorder="1" applyProtection="1">
      <protection hidden="1"/>
    </xf>
    <xf numFmtId="0" fontId="2" fillId="0" borderId="7" xfId="0" applyFont="1" applyBorder="1" applyProtection="1">
      <protection hidden="1"/>
    </xf>
    <xf numFmtId="0" fontId="2" fillId="0" borderId="8" xfId="0" applyFont="1" applyBorder="1" applyProtection="1">
      <protection hidden="1"/>
    </xf>
    <xf numFmtId="0" fontId="14" fillId="9" borderId="1" xfId="2" applyFont="1" applyFill="1" applyBorder="1" applyProtection="1">
      <protection hidden="1"/>
    </xf>
    <xf numFmtId="0" fontId="14" fillId="9" borderId="2" xfId="2" applyFont="1" applyFill="1" applyBorder="1" applyProtection="1">
      <protection hidden="1"/>
    </xf>
    <xf numFmtId="0" fontId="14" fillId="9" borderId="3" xfId="2" applyFont="1" applyFill="1" applyBorder="1" applyProtection="1">
      <protection hidden="1"/>
    </xf>
    <xf numFmtId="0" fontId="12" fillId="3" borderId="0" xfId="0" applyFont="1" applyFill="1" applyAlignment="1" applyProtection="1">
      <alignment vertical="top"/>
      <protection hidden="1"/>
    </xf>
    <xf numFmtId="0" fontId="9" fillId="0" borderId="7" xfId="0" applyFont="1" applyBorder="1" applyAlignment="1" applyProtection="1">
      <alignment vertical="top"/>
      <protection hidden="1"/>
    </xf>
    <xf numFmtId="0" fontId="10" fillId="5" borderId="26" xfId="1" applyFont="1" applyFill="1" applyBorder="1" applyAlignment="1" applyProtection="1">
      <alignment horizontal="center" vertical="center"/>
      <protection hidden="1"/>
    </xf>
    <xf numFmtId="0" fontId="11" fillId="5" borderId="0" xfId="0" applyFont="1" applyFill="1" applyAlignment="1" applyProtection="1">
      <alignment horizontal="left" vertical="top"/>
      <protection hidden="1"/>
    </xf>
    <xf numFmtId="0" fontId="12" fillId="5" borderId="12" xfId="0" applyFont="1" applyFill="1" applyBorder="1" applyAlignment="1" applyProtection="1">
      <alignment vertical="top"/>
      <protection hidden="1"/>
    </xf>
    <xf numFmtId="49" fontId="2" fillId="0" borderId="0" xfId="0" applyNumberFormat="1" applyFont="1" applyAlignment="1" applyProtection="1">
      <alignment vertical="top"/>
      <protection locked="0"/>
    </xf>
    <xf numFmtId="0" fontId="8" fillId="5" borderId="4" xfId="0" applyFont="1" applyFill="1" applyBorder="1" applyAlignment="1" applyProtection="1">
      <alignment vertical="top"/>
      <protection hidden="1"/>
    </xf>
    <xf numFmtId="0" fontId="8" fillId="5" borderId="0" xfId="0" applyFont="1" applyFill="1" applyAlignment="1" applyProtection="1">
      <alignment vertical="top"/>
      <protection hidden="1"/>
    </xf>
    <xf numFmtId="0" fontId="8" fillId="5" borderId="4" xfId="0" applyFont="1" applyFill="1" applyBorder="1" applyAlignment="1" applyProtection="1">
      <alignment horizontal="right" vertical="top"/>
      <protection hidden="1"/>
    </xf>
    <xf numFmtId="0" fontId="8" fillId="5" borderId="0" xfId="0" applyFont="1" applyFill="1" applyAlignment="1" applyProtection="1">
      <alignment horizontal="right" vertical="top"/>
      <protection hidden="1"/>
    </xf>
    <xf numFmtId="0" fontId="35" fillId="0" borderId="0" xfId="0" applyFont="1" applyAlignment="1" applyProtection="1">
      <alignment vertical="top"/>
      <protection hidden="1"/>
    </xf>
    <xf numFmtId="0" fontId="2" fillId="3" borderId="0" xfId="0" applyFont="1" applyFill="1" applyAlignment="1" applyProtection="1">
      <alignment vertical="top"/>
      <protection locked="0"/>
    </xf>
    <xf numFmtId="0" fontId="8" fillId="0" borderId="0" xfId="0" applyFont="1" applyAlignment="1" applyProtection="1">
      <alignment horizontal="right" vertical="top"/>
      <protection locked="0"/>
    </xf>
    <xf numFmtId="0" fontId="9" fillId="4" borderId="13" xfId="0" applyFont="1" applyFill="1" applyBorder="1" applyAlignment="1" applyProtection="1">
      <alignment horizontal="center" vertical="center" wrapText="1"/>
      <protection hidden="1"/>
    </xf>
    <xf numFmtId="0" fontId="8" fillId="3" borderId="13" xfId="0" applyFont="1" applyFill="1" applyBorder="1" applyAlignment="1" applyProtection="1">
      <alignment horizontal="center" vertical="center" wrapText="1"/>
      <protection hidden="1"/>
    </xf>
    <xf numFmtId="0" fontId="8" fillId="5" borderId="13" xfId="0" applyFont="1" applyFill="1" applyBorder="1" applyAlignment="1" applyProtection="1">
      <alignment vertical="center" wrapText="1"/>
      <protection hidden="1"/>
    </xf>
    <xf numFmtId="0" fontId="8" fillId="5" borderId="14" xfId="0" applyFont="1" applyFill="1" applyBorder="1" applyAlignment="1" applyProtection="1">
      <alignment vertical="center" wrapText="1"/>
      <protection hidden="1"/>
    </xf>
    <xf numFmtId="0" fontId="8" fillId="5" borderId="15" xfId="0" applyFont="1" applyFill="1" applyBorder="1" applyAlignment="1" applyProtection="1">
      <alignment vertical="center" wrapText="1"/>
      <protection hidden="1"/>
    </xf>
    <xf numFmtId="0" fontId="10" fillId="3" borderId="6" xfId="1" applyFont="1" applyFill="1" applyBorder="1" applyAlignment="1" applyProtection="1">
      <alignment horizontal="left" vertical="top" wrapText="1" shrinkToFit="1"/>
      <protection hidden="1"/>
    </xf>
    <xf numFmtId="0" fontId="8" fillId="0" borderId="7" xfId="0" applyFont="1" applyBorder="1" applyAlignment="1" applyProtection="1">
      <alignment horizontal="center" vertical="center" wrapText="1"/>
      <protection hidden="1"/>
    </xf>
    <xf numFmtId="0" fontId="8" fillId="0" borderId="12" xfId="0" applyFont="1" applyBorder="1" applyAlignment="1" applyProtection="1">
      <alignment horizontal="center" vertical="center" wrapText="1" shrinkToFit="1"/>
      <protection hidden="1"/>
    </xf>
    <xf numFmtId="0" fontId="8" fillId="0" borderId="7" xfId="0" applyFont="1" applyBorder="1" applyAlignment="1" applyProtection="1">
      <alignment horizontal="center" vertical="center" wrapText="1" shrinkToFit="1"/>
      <protection hidden="1"/>
    </xf>
    <xf numFmtId="0" fontId="8" fillId="0" borderId="0" xfId="0" applyFont="1" applyProtection="1">
      <protection hidden="1"/>
    </xf>
    <xf numFmtId="0" fontId="8" fillId="0" borderId="12" xfId="0" applyFont="1" applyBorder="1" applyAlignment="1" applyProtection="1">
      <alignment horizontal="center" vertical="center" wrapText="1"/>
      <protection hidden="1"/>
    </xf>
    <xf numFmtId="0" fontId="8" fillId="10" borderId="12" xfId="0" applyFont="1" applyFill="1" applyBorder="1" applyAlignment="1" applyProtection="1">
      <alignment horizontal="center" vertical="center" wrapText="1"/>
      <protection hidden="1"/>
    </xf>
    <xf numFmtId="0" fontId="8" fillId="10" borderId="3" xfId="0" applyFont="1" applyFill="1" applyBorder="1" applyAlignment="1" applyProtection="1">
      <alignment vertical="top" wrapText="1"/>
      <protection hidden="1"/>
    </xf>
    <xf numFmtId="0" fontId="8" fillId="0" borderId="0" xfId="0" applyFont="1" applyAlignment="1" applyProtection="1">
      <alignment horizontal="left"/>
      <protection hidden="1"/>
    </xf>
    <xf numFmtId="0" fontId="36" fillId="0" borderId="0" xfId="0" applyFont="1" applyProtection="1">
      <protection hidden="1"/>
    </xf>
    <xf numFmtId="0" fontId="2" fillId="0" borderId="1" xfId="0" applyFont="1" applyBorder="1" applyProtection="1">
      <protection hidden="1"/>
    </xf>
    <xf numFmtId="0" fontId="2" fillId="0" borderId="2" xfId="0" applyFont="1" applyBorder="1" applyProtection="1">
      <protection hidden="1"/>
    </xf>
    <xf numFmtId="0" fontId="23" fillId="0" borderId="2" xfId="0" applyFont="1" applyBorder="1" applyProtection="1">
      <protection hidden="1"/>
    </xf>
    <xf numFmtId="0" fontId="2" fillId="0" borderId="3" xfId="0" applyFont="1" applyBorder="1" applyProtection="1">
      <protection hidden="1"/>
    </xf>
    <xf numFmtId="0" fontId="23" fillId="0" borderId="0" xfId="0" applyFont="1" applyProtection="1">
      <protection hidden="1"/>
    </xf>
    <xf numFmtId="0" fontId="23" fillId="0" borderId="7" xfId="0" applyFont="1" applyBorder="1" applyProtection="1">
      <protection hidden="1"/>
    </xf>
    <xf numFmtId="0" fontId="11" fillId="4" borderId="10" xfId="0" applyFont="1" applyFill="1" applyBorder="1" applyAlignment="1" applyProtection="1">
      <alignment horizontal="left" vertical="top"/>
      <protection hidden="1"/>
    </xf>
    <xf numFmtId="0" fontId="8" fillId="3" borderId="10" xfId="0" applyFont="1" applyFill="1" applyBorder="1" applyAlignment="1" applyProtection="1">
      <alignment horizontal="left" vertical="top"/>
      <protection hidden="1"/>
    </xf>
    <xf numFmtId="0" fontId="8" fillId="3" borderId="10" xfId="0" applyFont="1" applyFill="1" applyBorder="1" applyAlignment="1" applyProtection="1">
      <alignment horizontal="left" vertical="top" wrapText="1" shrinkToFit="1"/>
      <protection hidden="1"/>
    </xf>
    <xf numFmtId="0" fontId="10" fillId="5" borderId="10" xfId="1" applyFont="1" applyFill="1" applyBorder="1" applyAlignment="1" applyProtection="1">
      <alignment horizontal="left" vertical="top" wrapText="1" shrinkToFit="1"/>
      <protection hidden="1"/>
    </xf>
    <xf numFmtId="0" fontId="8" fillId="5" borderId="10" xfId="0" applyFont="1" applyFill="1" applyBorder="1" applyAlignment="1" applyProtection="1">
      <alignment horizontal="left" vertical="top" wrapText="1" shrinkToFit="1"/>
      <protection hidden="1"/>
    </xf>
    <xf numFmtId="0" fontId="18" fillId="0" borderId="0" xfId="0" applyFont="1" applyAlignment="1" applyProtection="1">
      <alignment horizontal="left" vertical="top"/>
      <protection hidden="1"/>
    </xf>
    <xf numFmtId="0" fontId="12" fillId="5" borderId="0" xfId="0" applyFont="1" applyFill="1" applyAlignment="1" applyProtection="1">
      <alignment horizontal="left" vertical="top"/>
      <protection hidden="1"/>
    </xf>
    <xf numFmtId="0" fontId="12" fillId="3" borderId="0" xfId="0" applyFont="1" applyFill="1" applyAlignment="1" applyProtection="1">
      <alignment horizontal="left" vertical="top"/>
      <protection hidden="1"/>
    </xf>
    <xf numFmtId="0" fontId="10" fillId="5" borderId="10" xfId="1" applyFont="1" applyFill="1" applyBorder="1" applyAlignment="1" applyProtection="1">
      <alignment vertical="top" wrapText="1" shrinkToFit="1"/>
      <protection hidden="1"/>
    </xf>
    <xf numFmtId="0" fontId="8" fillId="5" borderId="15" xfId="0" applyFont="1" applyFill="1" applyBorder="1" applyAlignment="1" applyProtection="1">
      <alignment vertical="top" wrapText="1" shrinkToFit="1"/>
      <protection hidden="1"/>
    </xf>
    <xf numFmtId="0" fontId="10" fillId="3" borderId="10" xfId="1" applyFont="1" applyFill="1" applyBorder="1" applyAlignment="1" applyProtection="1">
      <alignment vertical="top" wrapText="1" shrinkToFit="1"/>
      <protection hidden="1"/>
    </xf>
    <xf numFmtId="0" fontId="8" fillId="3" borderId="10" xfId="0" applyFont="1" applyFill="1" applyBorder="1" applyAlignment="1" applyProtection="1">
      <alignment vertical="top" wrapText="1" shrinkToFit="1"/>
      <protection hidden="1"/>
    </xf>
    <xf numFmtId="0" fontId="8" fillId="5" borderId="11" xfId="0" applyFont="1" applyFill="1" applyBorder="1" applyAlignment="1" applyProtection="1">
      <alignment horizontal="left" vertical="top"/>
      <protection hidden="1"/>
    </xf>
    <xf numFmtId="0" fontId="8" fillId="5" borderId="12" xfId="0" applyFont="1" applyFill="1" applyBorder="1" applyAlignment="1" applyProtection="1">
      <alignment horizontal="left" vertical="top"/>
      <protection hidden="1"/>
    </xf>
    <xf numFmtId="0" fontId="8" fillId="5" borderId="9" xfId="0" applyFont="1" applyFill="1" applyBorder="1" applyAlignment="1" applyProtection="1">
      <alignment horizontal="left" vertical="top"/>
      <protection hidden="1"/>
    </xf>
    <xf numFmtId="0" fontId="22" fillId="2" borderId="6" xfId="0" applyFont="1" applyFill="1" applyBorder="1" applyAlignment="1" applyProtection="1">
      <alignment horizontal="center" vertical="top"/>
      <protection hidden="1"/>
    </xf>
    <xf numFmtId="0" fontId="22" fillId="2" borderId="7" xfId="0" applyFont="1" applyFill="1" applyBorder="1" applyAlignment="1" applyProtection="1">
      <alignment horizontal="center" vertical="top"/>
      <protection hidden="1"/>
    </xf>
    <xf numFmtId="0" fontId="17" fillId="8" borderId="1" xfId="0" applyFont="1" applyFill="1" applyBorder="1" applyAlignment="1" applyProtection="1">
      <alignment horizontal="center" vertical="center"/>
      <protection hidden="1"/>
    </xf>
    <xf numFmtId="0" fontId="17" fillId="8" borderId="6" xfId="0" applyFont="1" applyFill="1" applyBorder="1" applyAlignment="1" applyProtection="1">
      <alignment horizontal="center" vertical="center"/>
      <protection hidden="1"/>
    </xf>
    <xf numFmtId="49" fontId="2" fillId="0" borderId="0" xfId="0" applyNumberFormat="1" applyFont="1" applyAlignment="1" applyProtection="1">
      <alignment vertical="top"/>
      <protection locked="0"/>
    </xf>
    <xf numFmtId="0" fontId="2" fillId="3" borderId="0" xfId="0" applyFont="1" applyFill="1" applyAlignment="1" applyProtection="1">
      <alignment horizontal="center" vertical="top"/>
      <protection locked="0"/>
    </xf>
    <xf numFmtId="0" fontId="26" fillId="5" borderId="1" xfId="0" applyFont="1" applyFill="1" applyBorder="1" applyAlignment="1" applyProtection="1">
      <alignment vertical="top"/>
      <protection hidden="1"/>
    </xf>
    <xf numFmtId="0" fontId="26" fillId="5" borderId="2" xfId="0" applyFont="1" applyFill="1" applyBorder="1" applyAlignment="1" applyProtection="1">
      <alignment vertical="top"/>
      <protection hidden="1"/>
    </xf>
    <xf numFmtId="0" fontId="21" fillId="5" borderId="2" xfId="0" applyFont="1" applyFill="1" applyBorder="1" applyAlignment="1" applyProtection="1">
      <alignment horizontal="center" vertical="top"/>
      <protection hidden="1"/>
    </xf>
    <xf numFmtId="0" fontId="24" fillId="5" borderId="7" xfId="0" applyFont="1" applyFill="1" applyBorder="1" applyAlignment="1" applyProtection="1">
      <alignment horizontal="center" vertical="top"/>
      <protection hidden="1"/>
    </xf>
    <xf numFmtId="49" fontId="34" fillId="0" borderId="0" xfId="0" applyNumberFormat="1" applyFont="1" applyAlignment="1" applyProtection="1">
      <alignment vertical="top"/>
      <protection locked="0"/>
    </xf>
    <xf numFmtId="14" fontId="2" fillId="3" borderId="0" xfId="0" applyNumberFormat="1" applyFont="1" applyFill="1" applyAlignment="1" applyProtection="1">
      <alignment horizontal="center" vertical="top"/>
      <protection locked="0"/>
    </xf>
    <xf numFmtId="0" fontId="11" fillId="5" borderId="11" xfId="0" applyFont="1" applyFill="1" applyBorder="1" applyAlignment="1" applyProtection="1">
      <alignment horizontal="left" vertical="top"/>
      <protection hidden="1"/>
    </xf>
    <xf numFmtId="0" fontId="11" fillId="5" borderId="12" xfId="0" applyFont="1" applyFill="1" applyBorder="1" applyAlignment="1" applyProtection="1">
      <alignment horizontal="left" vertical="top"/>
      <protection hidden="1"/>
    </xf>
    <xf numFmtId="0" fontId="11" fillId="5" borderId="9" xfId="0" applyFont="1" applyFill="1" applyBorder="1" applyAlignment="1" applyProtection="1">
      <alignment horizontal="left" vertical="top"/>
      <protection hidden="1"/>
    </xf>
    <xf numFmtId="0" fontId="20" fillId="5" borderId="1" xfId="0" applyFont="1" applyFill="1" applyBorder="1" applyAlignment="1" applyProtection="1">
      <alignment vertical="top"/>
      <protection hidden="1"/>
    </xf>
    <xf numFmtId="0" fontId="20" fillId="5" borderId="2" xfId="0" applyFont="1" applyFill="1" applyBorder="1" applyAlignment="1" applyProtection="1">
      <alignment vertical="top"/>
      <protection hidden="1"/>
    </xf>
    <xf numFmtId="0" fontId="2" fillId="0" borderId="0" xfId="0" applyFont="1" applyAlignment="1" applyProtection="1">
      <alignment vertical="top" wrapText="1"/>
      <protection locked="0"/>
    </xf>
    <xf numFmtId="0" fontId="2" fillId="0" borderId="5" xfId="0" applyFont="1" applyBorder="1" applyAlignment="1" applyProtection="1">
      <alignment vertical="top" wrapText="1"/>
      <protection locked="0"/>
    </xf>
    <xf numFmtId="0" fontId="9" fillId="5" borderId="25" xfId="0" applyFont="1" applyFill="1" applyBorder="1" applyAlignment="1" applyProtection="1">
      <alignment horizontal="left" vertical="top"/>
      <protection hidden="1"/>
    </xf>
    <xf numFmtId="0" fontId="9" fillId="5" borderId="20" xfId="0" applyFont="1" applyFill="1" applyBorder="1" applyAlignment="1" applyProtection="1">
      <alignment horizontal="left" vertical="top"/>
      <protection hidden="1"/>
    </xf>
    <xf numFmtId="0" fontId="9" fillId="5" borderId="21" xfId="0" applyFont="1" applyFill="1" applyBorder="1" applyAlignment="1" applyProtection="1">
      <alignment horizontal="left" vertical="top"/>
      <protection hidden="1"/>
    </xf>
    <xf numFmtId="0" fontId="8" fillId="5" borderId="23" xfId="0" applyFont="1" applyFill="1" applyBorder="1" applyAlignment="1" applyProtection="1">
      <alignment horizontal="left" vertical="center"/>
      <protection hidden="1"/>
    </xf>
    <xf numFmtId="0" fontId="8" fillId="5" borderId="24" xfId="0" applyFont="1" applyFill="1" applyBorder="1" applyAlignment="1" applyProtection="1">
      <alignment horizontal="left" vertical="center"/>
      <protection hidden="1"/>
    </xf>
    <xf numFmtId="164" fontId="9" fillId="5" borderId="14" xfId="0" applyNumberFormat="1" applyFont="1" applyFill="1" applyBorder="1" applyAlignment="1" applyProtection="1">
      <alignment horizontal="center" vertical="center"/>
      <protection hidden="1"/>
    </xf>
    <xf numFmtId="164" fontId="9" fillId="5" borderId="15" xfId="0" applyNumberFormat="1" applyFont="1" applyFill="1" applyBorder="1" applyAlignment="1" applyProtection="1">
      <alignment horizontal="center" vertical="center"/>
      <protection hidden="1"/>
    </xf>
    <xf numFmtId="0" fontId="8" fillId="5" borderId="4" xfId="0" applyFont="1" applyFill="1" applyBorder="1" applyAlignment="1" applyProtection="1">
      <alignment vertical="top"/>
      <protection hidden="1"/>
    </xf>
    <xf numFmtId="0" fontId="8" fillId="5" borderId="0" xfId="0" applyFont="1" applyFill="1" applyAlignment="1" applyProtection="1">
      <alignment vertical="top"/>
      <protection hidden="1"/>
    </xf>
    <xf numFmtId="0" fontId="8" fillId="5" borderId="4" xfId="0" applyFont="1" applyFill="1" applyBorder="1" applyAlignment="1" applyProtection="1">
      <alignment horizontal="right" vertical="top"/>
      <protection hidden="1"/>
    </xf>
    <xf numFmtId="0" fontId="8" fillId="5" borderId="0" xfId="0" applyFont="1" applyFill="1" applyAlignment="1" applyProtection="1">
      <alignment horizontal="right" vertical="top"/>
      <protection hidden="1"/>
    </xf>
    <xf numFmtId="0" fontId="12" fillId="5" borderId="11" xfId="0" applyFont="1" applyFill="1" applyBorder="1" applyAlignment="1" applyProtection="1">
      <alignment vertical="top"/>
      <protection hidden="1"/>
    </xf>
    <xf numFmtId="0" fontId="12" fillId="5" borderId="12" xfId="0" applyFont="1" applyFill="1" applyBorder="1" applyAlignment="1" applyProtection="1">
      <alignment vertical="top"/>
      <protection hidden="1"/>
    </xf>
    <xf numFmtId="0" fontId="12" fillId="5" borderId="9" xfId="0" applyFont="1" applyFill="1" applyBorder="1" applyAlignment="1" applyProtection="1">
      <alignment vertical="top"/>
      <protection hidden="1"/>
    </xf>
    <xf numFmtId="0" fontId="11" fillId="4" borderId="11" xfId="0" applyFont="1" applyFill="1" applyBorder="1" applyAlignment="1" applyProtection="1">
      <alignment vertical="top"/>
      <protection hidden="1"/>
    </xf>
    <xf numFmtId="0" fontId="11" fillId="4" borderId="9" xfId="0" applyFont="1" applyFill="1" applyBorder="1" applyAlignment="1" applyProtection="1">
      <alignment vertical="top"/>
      <protection hidden="1"/>
    </xf>
    <xf numFmtId="0" fontId="28" fillId="5" borderId="7" xfId="0" applyFont="1" applyFill="1" applyBorder="1" applyAlignment="1" applyProtection="1">
      <alignment horizontal="center" vertical="top"/>
      <protection hidden="1"/>
    </xf>
    <xf numFmtId="0" fontId="8" fillId="5" borderId="23" xfId="0" applyFont="1" applyFill="1" applyBorder="1" applyAlignment="1" applyProtection="1">
      <alignment vertical="top"/>
      <protection hidden="1"/>
    </xf>
    <xf numFmtId="0" fontId="8" fillId="5" borderId="24" xfId="0" applyFont="1" applyFill="1" applyBorder="1" applyAlignment="1" applyProtection="1">
      <alignment vertical="top"/>
      <protection hidden="1"/>
    </xf>
    <xf numFmtId="0" fontId="9" fillId="5" borderId="25" xfId="0" applyFont="1" applyFill="1" applyBorder="1" applyAlignment="1" applyProtection="1">
      <alignment vertical="top"/>
      <protection hidden="1"/>
    </xf>
    <xf numFmtId="0" fontId="9" fillId="5" borderId="20" xfId="0" applyFont="1" applyFill="1" applyBorder="1" applyAlignment="1" applyProtection="1">
      <alignment vertical="top"/>
      <protection hidden="1"/>
    </xf>
    <xf numFmtId="0" fontId="9" fillId="5" borderId="21" xfId="0" applyFont="1" applyFill="1" applyBorder="1" applyAlignment="1" applyProtection="1">
      <alignment vertical="top"/>
      <protection hidden="1"/>
    </xf>
    <xf numFmtId="0" fontId="33" fillId="0" borderId="0" xfId="0" applyFont="1" applyAlignment="1" applyProtection="1">
      <alignment vertical="top"/>
      <protection hidden="1"/>
    </xf>
    <xf numFmtId="0" fontId="12" fillId="5" borderId="1" xfId="0" applyFont="1" applyFill="1" applyBorder="1" applyAlignment="1" applyProtection="1">
      <alignment vertical="top"/>
      <protection hidden="1"/>
    </xf>
    <xf numFmtId="0" fontId="12" fillId="5" borderId="2" xfId="0" applyFont="1" applyFill="1" applyBorder="1" applyAlignment="1" applyProtection="1">
      <alignment vertical="top"/>
      <protection hidden="1"/>
    </xf>
    <xf numFmtId="0" fontId="12" fillId="5" borderId="3" xfId="0" applyFont="1" applyFill="1" applyBorder="1" applyAlignment="1" applyProtection="1">
      <alignment vertical="top"/>
      <protection hidden="1"/>
    </xf>
    <xf numFmtId="0" fontId="6" fillId="0" borderId="0" xfId="0" applyFont="1" applyProtection="1">
      <protection hidden="1"/>
    </xf>
    <xf numFmtId="0" fontId="35" fillId="0" borderId="0" xfId="3" applyFont="1" applyProtection="1">
      <protection hidden="1"/>
    </xf>
    <xf numFmtId="0" fontId="35" fillId="0" borderId="0" xfId="0" applyFont="1" applyAlignment="1" applyProtection="1">
      <alignment vertical="top"/>
      <protection hidden="1"/>
    </xf>
    <xf numFmtId="0" fontId="6" fillId="0" borderId="0" xfId="0" applyFont="1" applyAlignment="1" applyProtection="1">
      <alignment horizontal="left"/>
      <protection hidden="1"/>
    </xf>
    <xf numFmtId="0" fontId="14" fillId="9" borderId="2" xfId="2" applyFont="1" applyFill="1" applyBorder="1" applyAlignment="1" applyProtection="1">
      <alignment horizontal="left"/>
      <protection hidden="1"/>
    </xf>
    <xf numFmtId="0" fontId="14" fillId="9" borderId="3" xfId="2" applyFont="1" applyFill="1" applyBorder="1" applyAlignment="1" applyProtection="1">
      <alignment horizontal="left"/>
      <protection hidden="1"/>
    </xf>
    <xf numFmtId="0" fontId="2" fillId="0" borderId="5" xfId="0" applyFont="1" applyBorder="1" applyAlignment="1" applyProtection="1">
      <alignment horizontal="left"/>
      <protection hidden="1"/>
    </xf>
    <xf numFmtId="0" fontId="2" fillId="0" borderId="7" xfId="0" applyFont="1" applyBorder="1" applyAlignment="1" applyProtection="1">
      <alignment horizontal="left"/>
      <protection hidden="1"/>
    </xf>
    <xf numFmtId="0" fontId="2" fillId="0" borderId="8" xfId="0" applyFont="1" applyBorder="1" applyAlignment="1" applyProtection="1">
      <alignment horizontal="left"/>
      <protection hidden="1"/>
    </xf>
    <xf numFmtId="0" fontId="29" fillId="7" borderId="0" xfId="0" applyFont="1" applyFill="1" applyAlignment="1" applyProtection="1">
      <alignment vertical="top"/>
      <protection hidden="1"/>
    </xf>
    <xf numFmtId="0" fontId="13" fillId="0" borderId="0" xfId="0" applyFont="1" applyAlignment="1" applyProtection="1">
      <alignment vertical="top"/>
      <protection hidden="1"/>
    </xf>
    <xf numFmtId="0" fontId="9" fillId="0" borderId="0" xfId="0" applyFont="1" applyAlignment="1" applyProtection="1">
      <alignment vertical="top"/>
      <protection hidden="1"/>
    </xf>
    <xf numFmtId="0" fontId="12" fillId="0" borderId="10" xfId="0" applyFont="1" applyBorder="1" applyAlignment="1" applyProtection="1">
      <alignment horizontal="center" vertical="center" textRotation="90" wrapText="1"/>
      <protection hidden="1"/>
    </xf>
    <xf numFmtId="0" fontId="8" fillId="3" borderId="13" xfId="0" applyFont="1" applyFill="1" applyBorder="1" applyAlignment="1" applyProtection="1">
      <alignment horizontal="center" vertical="center" wrapText="1"/>
      <protection hidden="1"/>
    </xf>
    <xf numFmtId="0" fontId="8" fillId="3" borderId="15" xfId="0" applyFont="1" applyFill="1" applyBorder="1" applyAlignment="1" applyProtection="1">
      <alignment horizontal="center" vertical="center" wrapText="1"/>
      <protection hidden="1"/>
    </xf>
    <xf numFmtId="0" fontId="9" fillId="4" borderId="13" xfId="0" applyFont="1" applyFill="1" applyBorder="1" applyAlignment="1" applyProtection="1">
      <alignment horizontal="center" vertical="center" wrapText="1"/>
      <protection hidden="1"/>
    </xf>
    <xf numFmtId="0" fontId="9" fillId="4" borderId="15" xfId="0" applyFont="1" applyFill="1" applyBorder="1" applyAlignment="1" applyProtection="1">
      <alignment horizontal="center" vertical="center" wrapText="1"/>
      <protection hidden="1"/>
    </xf>
    <xf numFmtId="0" fontId="9" fillId="5" borderId="13" xfId="0" applyFont="1" applyFill="1" applyBorder="1" applyAlignment="1" applyProtection="1">
      <alignment horizontal="center" vertical="center" wrapText="1"/>
      <protection hidden="1"/>
    </xf>
    <xf numFmtId="0" fontId="9" fillId="5" borderId="14" xfId="0" applyFont="1" applyFill="1" applyBorder="1" applyAlignment="1" applyProtection="1">
      <alignment horizontal="center" vertical="center" wrapText="1"/>
      <protection hidden="1"/>
    </xf>
    <xf numFmtId="0" fontId="9" fillId="5" borderId="15" xfId="0" applyFont="1" applyFill="1" applyBorder="1" applyAlignment="1" applyProtection="1">
      <alignment horizontal="center" vertical="center" wrapText="1"/>
      <protection hidden="1"/>
    </xf>
    <xf numFmtId="0" fontId="8" fillId="0" borderId="10" xfId="0" applyFont="1" applyBorder="1" applyAlignment="1" applyProtection="1">
      <alignment horizontal="center" vertical="center" wrapText="1"/>
      <protection hidden="1"/>
    </xf>
    <xf numFmtId="0" fontId="8" fillId="0" borderId="13" xfId="0" applyFont="1" applyBorder="1" applyAlignment="1" applyProtection="1">
      <alignment horizontal="center" vertical="center" wrapText="1"/>
      <protection hidden="1"/>
    </xf>
    <xf numFmtId="0" fontId="9" fillId="5" borderId="10" xfId="0" applyFont="1" applyFill="1" applyBorder="1" applyAlignment="1" applyProtection="1">
      <alignment horizontal="center" vertical="center" wrapText="1"/>
      <protection hidden="1"/>
    </xf>
    <xf numFmtId="0" fontId="13" fillId="0" borderId="7" xfId="0" applyFont="1" applyBorder="1" applyAlignment="1" applyProtection="1">
      <alignment vertical="top" wrapText="1"/>
      <protection hidden="1"/>
    </xf>
    <xf numFmtId="0" fontId="11" fillId="0" borderId="1" xfId="0" applyFont="1" applyBorder="1" applyAlignment="1" applyProtection="1">
      <alignment horizontal="center" vertical="center" wrapText="1"/>
      <protection hidden="1"/>
    </xf>
    <xf numFmtId="0" fontId="11" fillId="0" borderId="2" xfId="0" applyFont="1" applyBorder="1" applyAlignment="1" applyProtection="1">
      <alignment horizontal="center" vertical="center" wrapText="1"/>
      <protection hidden="1"/>
    </xf>
    <xf numFmtId="0" fontId="11" fillId="0" borderId="3" xfId="0" applyFont="1" applyBorder="1" applyAlignment="1" applyProtection="1">
      <alignment horizontal="center" vertical="center" wrapText="1"/>
      <protection hidden="1"/>
    </xf>
    <xf numFmtId="0" fontId="11" fillId="0" borderId="6" xfId="0" applyFont="1" applyBorder="1" applyAlignment="1" applyProtection="1">
      <alignment horizontal="center" vertical="center" wrapText="1"/>
      <protection hidden="1"/>
    </xf>
    <xf numFmtId="0" fontId="11" fillId="0" borderId="7" xfId="0" applyFont="1" applyBorder="1" applyAlignment="1" applyProtection="1">
      <alignment horizontal="center" vertical="center" wrapText="1"/>
      <protection hidden="1"/>
    </xf>
    <xf numFmtId="0" fontId="11" fillId="0" borderId="8" xfId="0" applyFont="1" applyBorder="1" applyAlignment="1" applyProtection="1">
      <alignment horizontal="center" vertical="center" wrapText="1"/>
      <protection hidden="1"/>
    </xf>
    <xf numFmtId="0" fontId="12" fillId="0" borderId="13" xfId="0" applyFont="1" applyBorder="1" applyAlignment="1" applyProtection="1">
      <alignment horizontal="center" vertical="center" textRotation="90"/>
      <protection hidden="1"/>
    </xf>
    <xf numFmtId="0" fontId="12" fillId="0" borderId="14" xfId="0" applyFont="1" applyBorder="1" applyAlignment="1" applyProtection="1">
      <alignment horizontal="center" vertical="center" textRotation="90"/>
      <protection hidden="1"/>
    </xf>
    <xf numFmtId="0" fontId="12" fillId="0" borderId="15" xfId="0" applyFont="1" applyBorder="1" applyAlignment="1" applyProtection="1">
      <alignment horizontal="center" vertical="center" textRotation="90"/>
      <protection hidden="1"/>
    </xf>
    <xf numFmtId="0" fontId="8" fillId="5" borderId="13" xfId="0" applyFont="1" applyFill="1" applyBorder="1" applyAlignment="1" applyProtection="1">
      <alignment horizontal="center" vertical="center" wrapText="1"/>
      <protection hidden="1"/>
    </xf>
    <xf numFmtId="0" fontId="8" fillId="5" borderId="14" xfId="0" applyFont="1" applyFill="1" applyBorder="1" applyAlignment="1" applyProtection="1">
      <alignment horizontal="center" vertical="center" wrapText="1"/>
      <protection hidden="1"/>
    </xf>
    <xf numFmtId="0" fontId="12" fillId="10" borderId="11" xfId="0" applyFont="1" applyFill="1" applyBorder="1" applyAlignment="1" applyProtection="1">
      <alignment horizontal="center" vertical="center" wrapText="1"/>
      <protection hidden="1"/>
    </xf>
    <xf numFmtId="0" fontId="12" fillId="10" borderId="12" xfId="0" applyFont="1" applyFill="1" applyBorder="1" applyAlignment="1" applyProtection="1">
      <alignment horizontal="center" vertical="center" wrapText="1"/>
      <protection hidden="1"/>
    </xf>
    <xf numFmtId="0" fontId="8" fillId="5" borderId="15" xfId="0" applyFont="1" applyFill="1" applyBorder="1" applyAlignment="1" applyProtection="1">
      <alignment horizontal="center" vertical="center" wrapText="1"/>
      <protection hidden="1"/>
    </xf>
    <xf numFmtId="0" fontId="13" fillId="6" borderId="0" xfId="0" applyFont="1" applyFill="1" applyAlignment="1" applyProtection="1">
      <alignment vertical="top"/>
      <protection hidden="1"/>
    </xf>
  </cellXfs>
  <cellStyles count="4">
    <cellStyle name="Hyperlink" xfId="1" builtinId="8"/>
    <cellStyle name="Normal" xfId="0" builtinId="0"/>
    <cellStyle name="Normal 2" xfId="3" xr:uid="{00000000-0005-0000-0000-000002000000}"/>
    <cellStyle name="Normal_codes" xfId="2" xr:uid="{00000000-0005-0000-0000-000003000000}"/>
  </cellStyles>
  <dxfs count="40">
    <dxf>
      <font>
        <color rgb="FFFF0000"/>
      </font>
    </dxf>
    <dxf>
      <font>
        <color rgb="FFFF0000"/>
      </font>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indexed="65"/>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fgColor indexed="64"/>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8"/>
        <color theme="1"/>
        <name val="Calibri"/>
        <scheme val="minor"/>
      </font>
      <fill>
        <patternFill patternType="none">
          <bgColor auto="1"/>
        </patternFill>
      </fill>
      <alignment horizontal="general" vertical="top" textRotation="0" wrapText="1" indent="0" justifyLastLine="0" shrinkToFit="0" readingOrder="0"/>
    </dxf>
    <dxf>
      <font>
        <b/>
        <i val="0"/>
        <strike val="0"/>
        <condense val="0"/>
        <extend val="0"/>
        <outline val="0"/>
        <shadow val="0"/>
        <u val="none"/>
        <vertAlign val="baseline"/>
        <sz val="8"/>
        <color theme="1"/>
        <name val="Calibri"/>
        <scheme val="minor"/>
      </font>
      <fill>
        <patternFill patternType="none">
          <bgColor auto="1"/>
        </patternFill>
      </fill>
      <alignment horizontal="general" vertical="top" textRotation="0" wrapText="1" indent="0" justifyLastLine="0" shrinkToFit="0" readingOrder="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border diagonalUp="0" diagonalDown="0">
        <left style="thin">
          <color indexed="64"/>
        </left>
        <right/>
        <top/>
        <bottom/>
      </border>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border diagonalUp="0" diagonalDown="0">
        <left style="thin">
          <color indexed="64"/>
        </left>
        <right/>
        <top/>
        <bottom/>
      </border>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general" vertical="top" textRotation="0" wrapText="0" indent="0" justifyLastLine="0" shrinkToFit="0" readingOrder="0"/>
      <protection locked="0" hidden="0"/>
    </dxf>
    <dxf>
      <font>
        <b val="0"/>
        <i val="0"/>
        <strike val="0"/>
        <condense val="0"/>
        <extend val="0"/>
        <outline val="0"/>
        <shadow val="0"/>
        <u val="none"/>
        <vertAlign val="baseline"/>
        <sz val="8"/>
        <color auto="1"/>
        <name val="Calibri"/>
        <scheme val="minor"/>
      </font>
      <fill>
        <patternFill patternType="none">
          <fgColor indexed="64"/>
          <bgColor indexed="65"/>
        </patternFill>
      </fill>
      <alignment horizontal="general" vertical="top" textRotation="0" wrapText="0" indent="0" justifyLastLine="0" shrinkToFit="0" readingOrder="0"/>
      <protection locked="1" hidden="1"/>
    </dxf>
    <dxf>
      <font>
        <strike val="0"/>
        <outline val="0"/>
        <shadow val="0"/>
        <u val="none"/>
        <vertAlign val="baseline"/>
        <sz val="9"/>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9"/>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9"/>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9"/>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9"/>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b val="0"/>
        <i val="0"/>
        <strike val="0"/>
        <condense val="0"/>
        <extend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strike val="0"/>
        <outline val="0"/>
        <shadow val="0"/>
        <u val="none"/>
        <vertAlign val="baseline"/>
        <sz val="9"/>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9"/>
        <color auto="1"/>
        <name val="Calibri"/>
        <scheme val="minor"/>
      </font>
      <numFmt numFmtId="30" formatCode="@"/>
      <fill>
        <patternFill patternType="none">
          <fgColor indexed="64"/>
          <bgColor indexed="65"/>
        </patternFill>
      </fill>
      <alignment horizontal="general" vertical="top" textRotation="0" wrapText="0" indent="0" justifyLastLine="0" shrinkToFit="1" readingOrder="0"/>
      <protection locked="0" hidden="0"/>
    </dxf>
    <dxf>
      <font>
        <strike val="0"/>
        <outline val="0"/>
        <shadow val="0"/>
        <u val="none"/>
        <vertAlign val="baseline"/>
        <sz val="9"/>
        <color auto="1"/>
        <name val="Calibri"/>
        <scheme val="minor"/>
      </font>
      <numFmt numFmtId="30" formatCode="@"/>
      <fill>
        <patternFill patternType="none">
          <fgColor indexed="64"/>
          <bgColor auto="1"/>
        </patternFill>
      </fill>
      <alignment horizontal="general" vertical="top" textRotation="0" wrapText="0" indent="0" justifyLastLine="0" shrinkToFit="1" readingOrder="0"/>
      <protection locked="0" hidden="0"/>
    </dxf>
    <dxf>
      <font>
        <strike val="0"/>
        <outline val="0"/>
        <shadow val="0"/>
        <u val="none"/>
        <vertAlign val="baseline"/>
        <sz val="9"/>
        <color auto="1"/>
        <name val="Calibri"/>
        <scheme val="minor"/>
      </font>
      <fill>
        <patternFill patternType="none">
          <fgColor indexed="64"/>
          <bgColor auto="1"/>
        </patternFill>
      </fill>
      <alignment horizontal="general" vertical="top" textRotation="0" wrapText="0" indent="0" justifyLastLine="0" shrinkToFit="1" readingOrder="0"/>
      <protection locked="0" hidden="0"/>
    </dxf>
    <dxf>
      <font>
        <b/>
        <strike val="0"/>
        <outline val="0"/>
        <shadow val="0"/>
        <u val="none"/>
        <vertAlign val="baseline"/>
        <sz val="8"/>
        <color auto="1"/>
        <name val="Calibri"/>
        <scheme val="minor"/>
      </font>
      <fill>
        <patternFill patternType="none">
          <fgColor indexed="64"/>
          <bgColor theme="6" tint="0.39997558519241921"/>
        </patternFill>
      </fill>
      <alignment horizontal="left" vertical="top" textRotation="0" wrapText="1" indent="0" justifyLastLine="0" shrinkToFit="0" readingOrder="0"/>
      <border diagonalUp="0" diagonalDown="0" outline="0">
        <left style="thin">
          <color indexed="64"/>
        </left>
        <right style="thin">
          <color indexed="64"/>
        </right>
        <top/>
        <bottom/>
      </border>
      <protection locked="1" hidden="1"/>
    </dxf>
  </dxfs>
  <tableStyles count="0" defaultTableStyle="TableStyleMedium9" defaultPivotStyle="PivotStyleLight16"/>
  <colors>
    <mruColors>
      <color rgb="FF0000FF"/>
      <color rgb="FF00FFFF"/>
      <color rgb="FF00FFCC"/>
      <color rgb="FFFFFF99"/>
      <color rgb="FFFAB8BE"/>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blSD" displayName="tblSD" ref="A24:I51" totalsRowShown="0" headerRowDxfId="39" dataDxfId="38">
  <autoFilter ref="A24:I51" xr:uid="{00000000-0009-0000-0100-000002000000}"/>
  <tableColumns count="9">
    <tableColumn id="1" xr3:uid="{00000000-0010-0000-0000-000001000000}" name="ImpFlagCd" dataDxfId="37"/>
    <tableColumn id="4" xr3:uid="{00000000-0010-0000-0000-000004000000}" name="FishFlagCd" dataDxfId="36"/>
    <tableColumn id="2" xr3:uid="{00000000-0010-0000-0000-000002000000}" name="AreaCd" dataDxfId="35"/>
    <tableColumn id="26" xr3:uid="{00000000-0010-0000-0000-00001A000000}" name="GearCd" dataDxfId="34"/>
    <tableColumn id="3" xr3:uid="{00000000-0010-0000-0000-000003000000}" name="PointExp" dataDxfId="33"/>
    <tableColumn id="5" xr3:uid="{00000000-0010-0000-0000-000005000000}" name="ProdTypeCd" dataDxfId="32"/>
    <tableColumn id="6" xr3:uid="{00000000-0010-0000-0000-000006000000}" name="ProdShapeCd" dataDxfId="31"/>
    <tableColumn id="7" xr3:uid="{00000000-0010-0000-0000-000007000000}" name="QtyKG" dataDxfId="30"/>
    <tableColumn id="8" xr3:uid="{00000000-0010-0000-0000-000008000000}" name="StatDocNo" dataDxfId="29"/>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1000000}" name="tblRC" displayName="tblRC" ref="A23:K50" totalsRowShown="0" headerRowDxfId="28" dataDxfId="27">
  <autoFilter ref="A23:K50" xr:uid="{00000000-0009-0000-0100-000005000000}"/>
  <sortState xmlns:xlrd2="http://schemas.microsoft.com/office/spreadsheetml/2017/richdata2" ref="A21:T36">
    <sortCondition ref="E25"/>
  </sortState>
  <tableColumns count="11">
    <tableColumn id="1" xr3:uid="{00000000-0010-0000-0100-000001000000}" name="FishFlagCd" dataDxfId="26"/>
    <tableColumn id="2" xr3:uid="{00000000-0010-0000-0100-000002000000}" name="FImpFlagCd" dataDxfId="25"/>
    <tableColumn id="3" xr3:uid="{00000000-0010-0000-0100-000003000000}" name="ImpFlagCd1" dataDxfId="24"/>
    <tableColumn id="4" xr3:uid="{00000000-0010-0000-0100-000004000000}" name="ImpFlagCd2" dataDxfId="23"/>
    <tableColumn id="7" xr3:uid="{00000000-0010-0000-0100-000007000000}" name="ImpFlagCd3" dataDxfId="22"/>
    <tableColumn id="8" xr3:uid="{00000000-0010-0000-0100-000008000000}" name="LastPointExp" dataDxfId="21"/>
    <tableColumn id="9" xr3:uid="{00000000-0010-0000-0100-000009000000}" name="ProdTypeCd" dataDxfId="20"/>
    <tableColumn id="10" xr3:uid="{00000000-0010-0000-0100-00000A000000}" name="ProdShapeCd" dataDxfId="19"/>
    <tableColumn id="5" xr3:uid="{00000000-0010-0000-0100-000005000000}" name="QtyKG" dataDxfId="18"/>
    <tableColumn id="11" xr3:uid="{00000000-0010-0000-0100-00000B000000}" name="AreaCd" dataDxfId="17"/>
    <tableColumn id="12" xr3:uid="{00000000-0010-0000-0100-00000C000000}" name="StatDocNo" dataDxfId="16"/>
  </tableColumns>
  <tableStyleInfo name="TableStyleLight1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blTranslation" displayName="tblTranslation" ref="A4:L72" totalsRowShown="0" headerRowDxfId="15" dataDxfId="14">
  <autoFilter ref="A4:L72" xr:uid="{00000000-0009-0000-0100-000001000000}"/>
  <tableColumns count="12">
    <tableColumn id="1" xr3:uid="{00000000-0010-0000-0300-000001000000}" name="FieldID" dataDxfId="13"/>
    <tableColumn id="13" xr3:uid="{00000000-0010-0000-0300-00000D000000}" name="Order" dataDxfId="12"/>
    <tableColumn id="7" xr3:uid="{00000000-0010-0000-0300-000007000000}" name="Subform" dataDxfId="11"/>
    <tableColumn id="6" xr3:uid="{00000000-0010-0000-0300-000006000000}" name="Section" dataDxfId="10"/>
    <tableColumn id="5" xr3:uid="{00000000-0010-0000-0300-000005000000}" name="Item" dataDxfId="9"/>
    <tableColumn id="12" xr3:uid="{00000000-0010-0000-0300-00000C000000}" name="FieldType" dataDxfId="8"/>
    <tableColumn id="11" xr3:uid="{00000000-0010-0000-0300-00000B000000}" name="FldNameEN" dataDxfId="7"/>
    <tableColumn id="10" xr3:uid="{00000000-0010-0000-0300-00000A000000}" name="FldNameFR" dataDxfId="6"/>
    <tableColumn id="9" xr3:uid="{00000000-0010-0000-0300-000009000000}" name="FldNameES" dataDxfId="5"/>
    <tableColumn id="2" xr3:uid="{00000000-0010-0000-0300-000002000000}" name="fldDescEN" dataDxfId="4"/>
    <tableColumn id="3" xr3:uid="{00000000-0010-0000-0300-000003000000}" name="fldDescFR" dataDxfId="3"/>
    <tableColumn id="4" xr3:uid="{00000000-0010-0000-0300-000004000000}" name="fldDescES" dataDxfId="2"/>
  </tableColumns>
  <tableStyleInfo name="TableStyleLight1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O52"/>
  <sheetViews>
    <sheetView tabSelected="1" zoomScaleNormal="100" workbookViewId="0">
      <selection activeCell="G14" sqref="G14"/>
    </sheetView>
  </sheetViews>
  <sheetFormatPr defaultColWidth="12.77734375" defaultRowHeight="12" x14ac:dyDescent="0.3"/>
  <cols>
    <col min="1" max="1" width="19.109375" style="2" bestFit="1" customWidth="1"/>
    <col min="2" max="2" width="10.21875" style="2" customWidth="1"/>
    <col min="3" max="4" width="8.88671875" style="2" bestFit="1" customWidth="1"/>
    <col min="5" max="5" width="22.88671875" style="2" bestFit="1" customWidth="1"/>
    <col min="6" max="6" width="11.21875" style="2" bestFit="1" customWidth="1"/>
    <col min="7" max="7" width="12.109375" style="2" bestFit="1" customWidth="1"/>
    <col min="8" max="8" width="9.6640625" style="2" bestFit="1" customWidth="1"/>
    <col min="9" max="9" width="19.109375" style="2" bestFit="1" customWidth="1"/>
    <col min="10" max="11" width="7.88671875" style="2" customWidth="1"/>
    <col min="12" max="12" width="10" style="2" customWidth="1"/>
    <col min="13" max="13" width="3.33203125" style="2" customWidth="1"/>
    <col min="14" max="14" width="6.21875" style="2" bestFit="1" customWidth="1"/>
    <col min="15" max="15" width="7.88671875" style="2" bestFit="1" customWidth="1"/>
    <col min="16" max="16" width="6.77734375" style="2" bestFit="1" customWidth="1"/>
    <col min="17" max="16384" width="12.77734375" style="2"/>
  </cols>
  <sheetData>
    <row r="1" spans="1:15" s="4" customFormat="1" ht="21" x14ac:dyDescent="0.3">
      <c r="A1" s="167" t="str">
        <f>VLOOKUP("T0A",tblTranslation[],LangFieldID,FALSE)</f>
        <v>CP16-SDP_BiRp</v>
      </c>
      <c r="B1" s="173" t="str">
        <f>VLOOKUP("T0A",tblTranslation[],LangNameID,FALSE)</f>
        <v>STATISTICAL DOCUMENT BIANNUAL REPORT FORM</v>
      </c>
      <c r="C1" s="173"/>
      <c r="D1" s="173"/>
      <c r="E1" s="173"/>
      <c r="F1" s="173"/>
      <c r="G1" s="173"/>
      <c r="H1" s="173"/>
      <c r="I1" s="173"/>
      <c r="J1" s="173"/>
      <c r="K1" s="173"/>
      <c r="L1" s="173"/>
      <c r="M1" s="173"/>
      <c r="N1" s="15" t="str">
        <f>VLOOKUP("tVersion",tblTranslation[],LangFieldID,FALSE)</f>
        <v>Version</v>
      </c>
      <c r="O1" s="16" t="str">
        <f>VLOOKUP("tLang",tblTranslation[],LangFieldID,FALSE)</f>
        <v>Language</v>
      </c>
    </row>
    <row r="2" spans="1:15" s="4" customFormat="1" x14ac:dyDescent="0.3">
      <c r="A2" s="168"/>
      <c r="B2" s="174" t="str">
        <f>VLOOKUP("T02",tblTranslation[],LangFieldID,FALSE)&amp;": "&amp; VLOOKUP("T02",tblTranslation[],LangNameID,FALSE)</f>
        <v>ICCAT: INTERNATIONAL COMMISSION FOR THE CONSERVATION OF ATLANTIC TUNAS</v>
      </c>
      <c r="C2" s="174"/>
      <c r="D2" s="174"/>
      <c r="E2" s="174"/>
      <c r="F2" s="174"/>
      <c r="G2" s="174"/>
      <c r="H2" s="174"/>
      <c r="I2" s="174"/>
      <c r="J2" s="174"/>
      <c r="K2" s="174"/>
      <c r="L2" s="174"/>
      <c r="M2" s="174"/>
      <c r="N2" s="17" t="s">
        <v>1194</v>
      </c>
      <c r="O2" s="1" t="s">
        <v>1083</v>
      </c>
    </row>
    <row r="3" spans="1:15" s="8" customFormat="1" ht="10.199999999999999" x14ac:dyDescent="0.3">
      <c r="C3" s="63"/>
      <c r="D3" s="63"/>
      <c r="E3" s="63"/>
      <c r="F3" s="63"/>
      <c r="G3" s="63"/>
      <c r="H3" s="63"/>
      <c r="I3" s="63"/>
    </row>
    <row r="4" spans="1:15" s="8" customFormat="1" ht="10.199999999999999" x14ac:dyDescent="0.3">
      <c r="A4" s="171" t="str">
        <f>VLOOKUP("H10",tblTranslation[],LangFieldID,FALSE)</f>
        <v>Flag Correspondent</v>
      </c>
      <c r="B4" s="172"/>
      <c r="C4" s="172"/>
      <c r="D4" s="172"/>
      <c r="E4" s="172"/>
      <c r="F4" s="172"/>
      <c r="G4" s="172"/>
      <c r="H4" s="172"/>
      <c r="I4" s="25" t="str">
        <f>IF(AND(B5&gt;0,B6&gt;0,B7&gt;0,G5&gt;0,G6&gt;0), "ok", "inc")</f>
        <v>inc</v>
      </c>
      <c r="J4" s="180" t="str">
        <f>VLOOKUP("H20",tblTranslation[],LangFieldID,FALSE)</f>
        <v>Secretariat use only</v>
      </c>
      <c r="K4" s="181"/>
      <c r="L4" s="181"/>
      <c r="M4" s="181"/>
      <c r="N4" s="181"/>
      <c r="O4" s="74" t="s">
        <v>562</v>
      </c>
    </row>
    <row r="5" spans="1:15" s="8" customFormat="1" x14ac:dyDescent="0.3">
      <c r="A5" s="124" t="str">
        <f>VLOOKUP("hPerson",tblTranslation[],LangFieldID,FALSE)</f>
        <v>Name</v>
      </c>
      <c r="B5" s="169"/>
      <c r="C5" s="169"/>
      <c r="D5" s="169"/>
      <c r="E5" s="29"/>
      <c r="F5" s="125" t="str">
        <f>VLOOKUP("hEmail",tblTranslation[],LangFieldID,FALSE)</f>
        <v>Email</v>
      </c>
      <c r="G5" s="175"/>
      <c r="H5" s="175"/>
      <c r="I5" s="28"/>
      <c r="J5" s="193" t="str">
        <f>VLOOKUP("hDateRep",tblTranslation[],LangFieldID,FALSE)</f>
        <v>Date reported</v>
      </c>
      <c r="K5" s="194"/>
      <c r="L5" s="176"/>
      <c r="M5" s="176"/>
      <c r="N5" s="123"/>
      <c r="O5" s="189" t="s">
        <v>578</v>
      </c>
    </row>
    <row r="6" spans="1:15" s="8" customFormat="1" x14ac:dyDescent="0.3">
      <c r="A6" s="124" t="str">
        <f>VLOOKUP("hAgency",tblTranslation[],LangFieldID,FALSE)</f>
        <v>Reporting Agency</v>
      </c>
      <c r="B6" s="169"/>
      <c r="C6" s="169"/>
      <c r="D6" s="169"/>
      <c r="E6" s="169"/>
      <c r="F6" s="125" t="str">
        <f>VLOOKUP("hPhone",tblTranslation[],LangFieldID,FALSE)</f>
        <v>Phone</v>
      </c>
      <c r="G6" s="121"/>
      <c r="H6" s="29"/>
      <c r="I6" s="28"/>
      <c r="J6" s="193" t="str">
        <f>VLOOKUP("hRef",tblTranslation[],LangFieldID,FALSE)</f>
        <v>Reference Nº</v>
      </c>
      <c r="K6" s="194"/>
      <c r="L6" s="170"/>
      <c r="M6" s="170"/>
      <c r="N6" s="66"/>
      <c r="O6" s="189"/>
    </row>
    <row r="7" spans="1:15" s="8" customFormat="1" x14ac:dyDescent="0.3">
      <c r="A7" s="124" t="str">
        <f>VLOOKUP("hAddress",tblTranslation[],LangFieldID,FALSE)</f>
        <v>Address</v>
      </c>
      <c r="B7" s="169"/>
      <c r="C7" s="169"/>
      <c r="D7" s="169"/>
      <c r="E7" s="169"/>
      <c r="F7" s="125"/>
      <c r="G7" s="123"/>
      <c r="H7" s="29"/>
      <c r="I7" s="28"/>
      <c r="J7" s="124"/>
      <c r="K7" s="125" t="s">
        <v>646</v>
      </c>
      <c r="L7" s="127"/>
      <c r="M7" s="66"/>
      <c r="N7" s="66"/>
      <c r="O7" s="189"/>
    </row>
    <row r="8" spans="1:15" s="8" customFormat="1" ht="10.199999999999999" x14ac:dyDescent="0.3">
      <c r="A8" s="29"/>
      <c r="B8" s="29"/>
      <c r="C8" s="29"/>
      <c r="D8" s="29"/>
      <c r="E8" s="29"/>
      <c r="F8" s="29"/>
      <c r="G8" s="123"/>
      <c r="H8" s="123"/>
      <c r="I8" s="28"/>
      <c r="J8" s="191" t="str">
        <f>VLOOKUP("hFname",tblTranslation[],LangFieldID,FALSE)&amp;":"</f>
        <v>File name (proposed):</v>
      </c>
      <c r="K8" s="192"/>
      <c r="L8" s="192"/>
      <c r="M8" s="20"/>
      <c r="N8" s="66"/>
      <c r="O8" s="190"/>
    </row>
    <row r="9" spans="1:15" s="8" customFormat="1" ht="10.199999999999999" x14ac:dyDescent="0.3">
      <c r="A9" s="13"/>
      <c r="B9" s="19"/>
      <c r="C9" s="19"/>
      <c r="D9" s="19"/>
      <c r="E9" s="19"/>
      <c r="F9" s="19"/>
      <c r="G9" s="19"/>
      <c r="H9" s="19"/>
      <c r="I9" s="30"/>
      <c r="J9" s="165" t="str">
        <f>IF(AND(I4="ok",I10="ok"),"CP16_"&amp;E11&amp;"_"&amp;B12&amp;IF(AND(L5&gt;0,L6&gt;0),"_"&amp;YEAR(L5)&amp;RIGHT("0"&amp;MONTH(L5),2)&amp;RIGHT("0"&amp;DAY(L5),2),"")&amp;"_"&amp;B14&amp;"_"&amp;IF(AND(L5&gt;0,L6&gt;0),"#"&amp;L6&amp;".xlsx","#[suffix].xlsx"),"")</f>
        <v/>
      </c>
      <c r="K9" s="166"/>
      <c r="L9" s="166"/>
      <c r="M9" s="166"/>
      <c r="N9" s="166"/>
      <c r="O9" s="67"/>
    </row>
    <row r="10" spans="1:15" s="8" customFormat="1" ht="10.199999999999999" x14ac:dyDescent="0.3">
      <c r="A10" s="180" t="str">
        <f>VLOOKUP("H30",tblTranslation[],LangFieldID,FALSE)</f>
        <v>Data set characteristics</v>
      </c>
      <c r="B10" s="181"/>
      <c r="C10" s="181"/>
      <c r="D10" s="181"/>
      <c r="E10" s="181"/>
      <c r="F10" s="12"/>
      <c r="G10" s="12"/>
      <c r="H10" s="12"/>
      <c r="I10" s="25" t="str">
        <f>IF(AND(B13&gt;0,B14&gt;0,B11&gt;0,B12&gt;0), "ok", "inc")</f>
        <v>inc</v>
      </c>
      <c r="J10" s="38" t="str">
        <f>VLOOKUP("hNotes",tblTranslation[],LangFieldID,FALSE)</f>
        <v>Notes</v>
      </c>
      <c r="K10" s="38"/>
      <c r="L10" s="38"/>
      <c r="M10" s="12"/>
      <c r="N10" s="12"/>
      <c r="O10" s="39"/>
    </row>
    <row r="11" spans="1:15" s="8" customFormat="1" x14ac:dyDescent="0.3">
      <c r="A11" s="75" t="str">
        <f>VLOOKUP("hFlagRep",tblTranslation[],LangFieldID,FALSE)</f>
        <v>Reporting Flag</v>
      </c>
      <c r="B11" s="169"/>
      <c r="C11" s="169"/>
      <c r="D11" s="123" t="str">
        <f>IF(B11&gt;0,VLOOKUP(B11,Codes!$A$3:$B$176,2,FALSE),"")</f>
        <v/>
      </c>
      <c r="E11" s="123"/>
      <c r="F11" s="123"/>
      <c r="G11" s="123"/>
      <c r="H11" s="123"/>
      <c r="I11" s="26"/>
      <c r="J11" s="182"/>
      <c r="K11" s="182"/>
      <c r="L11" s="182"/>
      <c r="M11" s="182"/>
      <c r="N11" s="182"/>
      <c r="O11" s="183"/>
    </row>
    <row r="12" spans="1:15" s="8" customFormat="1" x14ac:dyDescent="0.3">
      <c r="A12" s="75" t="str">
        <f>VLOOKUP("hSpecies",tblTranslation[],LangFieldID,FALSE)</f>
        <v>Species</v>
      </c>
      <c r="B12" s="121"/>
      <c r="C12" s="123"/>
      <c r="D12" s="123"/>
      <c r="E12" s="123"/>
      <c r="F12" s="123"/>
      <c r="G12" s="123"/>
      <c r="H12" s="123"/>
      <c r="I12" s="123"/>
      <c r="J12" s="182"/>
      <c r="K12" s="182"/>
      <c r="L12" s="182"/>
      <c r="M12" s="182"/>
      <c r="N12" s="182"/>
      <c r="O12" s="183"/>
    </row>
    <row r="13" spans="1:15" s="8" customFormat="1" ht="10.199999999999999" x14ac:dyDescent="0.3">
      <c r="A13" s="124" t="str">
        <f>VLOOKUP("hYear",tblTranslation[],LangFieldID,FALSE)</f>
        <v>Year</v>
      </c>
      <c r="B13" s="128"/>
      <c r="C13" s="123"/>
      <c r="D13" s="123"/>
      <c r="E13" s="123"/>
      <c r="F13" s="123"/>
      <c r="G13" s="123"/>
      <c r="H13" s="123"/>
      <c r="I13" s="26"/>
      <c r="J13" s="182"/>
      <c r="K13" s="182"/>
      <c r="L13" s="182"/>
      <c r="M13" s="182"/>
      <c r="N13" s="182"/>
      <c r="O13" s="183"/>
    </row>
    <row r="14" spans="1:15" s="8" customFormat="1" ht="10.199999999999999" x14ac:dyDescent="0.3">
      <c r="A14" s="124" t="str">
        <f>VLOOKUP("hPeriod",tblTranslation[],LangFieldID,FALSE)</f>
        <v>Period</v>
      </c>
      <c r="B14" s="34"/>
      <c r="C14" s="123"/>
      <c r="D14" s="123"/>
      <c r="E14" s="123"/>
      <c r="F14" s="123"/>
      <c r="G14" s="123"/>
      <c r="H14" s="123"/>
      <c r="I14" s="26"/>
      <c r="J14" s="182"/>
      <c r="K14" s="182"/>
      <c r="L14" s="182"/>
      <c r="M14" s="182"/>
      <c r="N14" s="182"/>
      <c r="O14" s="183"/>
    </row>
    <row r="15" spans="1:15" s="8" customFormat="1" ht="10.8" thickBot="1" x14ac:dyDescent="0.35">
      <c r="A15" s="122"/>
      <c r="B15" s="123"/>
      <c r="C15" s="123"/>
      <c r="D15" s="123"/>
      <c r="E15" s="123"/>
      <c r="F15" s="123"/>
      <c r="G15" s="123"/>
      <c r="H15" s="123"/>
      <c r="I15" s="26"/>
      <c r="J15" s="182"/>
      <c r="K15" s="182"/>
      <c r="L15" s="182"/>
      <c r="M15" s="182"/>
      <c r="N15" s="182"/>
      <c r="O15" s="183"/>
    </row>
    <row r="16" spans="1:15" s="8" customFormat="1" ht="15" customHeight="1" x14ac:dyDescent="0.3">
      <c r="A16" s="184" t="s">
        <v>640</v>
      </c>
      <c r="B16" s="185"/>
      <c r="C16" s="185"/>
      <c r="D16" s="185"/>
      <c r="E16" s="186"/>
      <c r="F16" s="123"/>
      <c r="G16" s="123"/>
      <c r="H16" s="123"/>
      <c r="I16" s="26"/>
      <c r="J16" s="182"/>
      <c r="K16" s="182"/>
      <c r="L16" s="182"/>
      <c r="M16" s="182"/>
      <c r="N16" s="182"/>
      <c r="O16" s="183"/>
    </row>
    <row r="17" spans="1:15" s="8" customFormat="1" ht="15.75" customHeight="1" thickBot="1" x14ac:dyDescent="0.35">
      <c r="A17" s="118" t="str">
        <f>VLOOKUP("T04",tblTranslation[],LangFieldID,FALSE)</f>
        <v>CP16B</v>
      </c>
      <c r="B17" s="187" t="str">
        <f>VLOOKUP("T04",tblTranslation[],LangNameID,FALSE)</f>
        <v>Re-Export Biannual Report Form</v>
      </c>
      <c r="C17" s="187"/>
      <c r="D17" s="187"/>
      <c r="E17" s="188"/>
      <c r="F17" s="123"/>
      <c r="G17" s="123"/>
      <c r="H17" s="123"/>
      <c r="I17" s="26"/>
      <c r="J17" s="182"/>
      <c r="K17" s="182"/>
      <c r="L17" s="182"/>
      <c r="M17" s="182"/>
      <c r="N17" s="182"/>
      <c r="O17" s="183"/>
    </row>
    <row r="18" spans="1:15" s="8" customFormat="1" ht="10.199999999999999" x14ac:dyDescent="0.3">
      <c r="A18" s="13"/>
      <c r="B18" s="19"/>
      <c r="C18" s="19"/>
      <c r="D18" s="19"/>
      <c r="E18" s="19"/>
      <c r="F18" s="19"/>
      <c r="G18" s="19"/>
      <c r="H18" s="19"/>
      <c r="I18" s="19"/>
      <c r="J18" s="19"/>
      <c r="K18" s="19"/>
      <c r="L18" s="19"/>
      <c r="M18" s="19"/>
      <c r="N18" s="19"/>
      <c r="O18" s="18"/>
    </row>
    <row r="19" spans="1:15" s="8" customFormat="1" ht="10.199999999999999" x14ac:dyDescent="0.3">
      <c r="E19" s="117"/>
    </row>
    <row r="20" spans="1:15" s="8" customFormat="1" x14ac:dyDescent="0.3">
      <c r="A20" s="177" t="str">
        <f>VLOOKUP("D10",tblTranslation[],LangFieldID,FALSE)</f>
        <v>Mandatory information</v>
      </c>
      <c r="B20" s="178"/>
      <c r="C20" s="178"/>
      <c r="D20" s="178"/>
      <c r="E20" s="178"/>
      <c r="F20" s="178"/>
      <c r="G20" s="178"/>
      <c r="H20" s="179"/>
      <c r="I20" s="150" t="str">
        <f>VLOOKUP("D20",tblTranslation[],LangFieldID,FALSE)</f>
        <v>Optional information</v>
      </c>
      <c r="J20" s="4"/>
      <c r="K20" s="4"/>
      <c r="L20" s="4"/>
      <c r="M20" s="4"/>
      <c r="N20" s="4"/>
    </row>
    <row r="21" spans="1:15" s="8" customFormat="1" x14ac:dyDescent="0.3">
      <c r="A21" s="162"/>
      <c r="B21" s="163"/>
      <c r="C21" s="163"/>
      <c r="D21" s="163"/>
      <c r="E21" s="163"/>
      <c r="F21" s="163"/>
      <c r="G21" s="163"/>
      <c r="H21" s="164"/>
      <c r="I21" s="151"/>
      <c r="J21" s="4"/>
      <c r="K21" s="4"/>
    </row>
    <row r="22" spans="1:15" s="36" customFormat="1" ht="20.399999999999999" x14ac:dyDescent="0.3">
      <c r="A22" s="153" t="str">
        <f>VLOOKUP(A$24,tblTranslation[],LangFieldID,FALSE)</f>
        <v>Import Flag (cod)</v>
      </c>
      <c r="B22" s="153" t="str">
        <f>VLOOKUP(B$24,tblTranslation[],LangFieldID,FALSE)</f>
        <v>Fishing Flag (cod)</v>
      </c>
      <c r="C22" s="153" t="str">
        <f>VLOOKUP(C$24,tblTranslation[],LangFieldID,FALSE)</f>
        <v>Fishing Area (cod)</v>
      </c>
      <c r="D22" s="153" t="str">
        <f>VLOOKUP(D$24,tblTranslation[],LangFieldID,FALSE)</f>
        <v>Fishing Gear (cod)</v>
      </c>
      <c r="E22" s="154" t="str">
        <f>VLOOKUP(E$24,tblTranslation[],LangFieldID,FALSE)</f>
        <v>Point Of Export</v>
      </c>
      <c r="F22" s="153" t="str">
        <f>VLOOKUP(F$24,tblTranslation[],LangFieldID,FALSE)</f>
        <v>Product Type (cod)</v>
      </c>
      <c r="G22" s="153" t="str">
        <f>VLOOKUP(G$24,tblTranslation[],LangFieldID,FALSE)</f>
        <v>Product Shape (cod)</v>
      </c>
      <c r="H22" s="154" t="str">
        <f>VLOOKUP(H$24,tblTranslation[],LangFieldID,FALSE)</f>
        <v>Qty (Kg)</v>
      </c>
      <c r="I22" s="152" t="str">
        <f>VLOOKUP(tblSD[[#Headers],[StatDocNo]],tblTranslation[],LangFieldID,FALSE)</f>
        <v>Statistical Doc.Number</v>
      </c>
      <c r="J22" s="4"/>
      <c r="K22" s="4"/>
    </row>
    <row r="23" spans="1:15" s="14" customFormat="1" x14ac:dyDescent="0.3">
      <c r="A23" s="155" t="str">
        <f>REPT("+",25)</f>
        <v>+++++++++++++++++++++++++</v>
      </c>
      <c r="B23" s="155" t="str">
        <f>REPT("+",13)</f>
        <v>+++++++++++++</v>
      </c>
      <c r="C23" s="155" t="str">
        <f>REPT("+",11)</f>
        <v>+++++++++++</v>
      </c>
      <c r="D23" s="155" t="str">
        <f>REPT("+",11)</f>
        <v>+++++++++++</v>
      </c>
      <c r="E23" s="155" t="str">
        <f>REPT("+",30)</f>
        <v>++++++++++++++++++++++++++++++</v>
      </c>
      <c r="F23" s="155" t="str">
        <f>REPT("+",14)</f>
        <v>++++++++++++++</v>
      </c>
      <c r="G23" s="155" t="str">
        <f>REPT("+",15)</f>
        <v>+++++++++++++++</v>
      </c>
      <c r="H23" s="155" t="str">
        <f>REPT("+",12)</f>
        <v>++++++++++++</v>
      </c>
      <c r="I23" s="155" t="str">
        <f>REPT("+",25)</f>
        <v>+++++++++++++++++++++++++</v>
      </c>
      <c r="J23" s="4"/>
      <c r="K23" s="4"/>
    </row>
    <row r="24" spans="1:15" s="7" customFormat="1" x14ac:dyDescent="0.3">
      <c r="A24" s="156" t="s">
        <v>961</v>
      </c>
      <c r="B24" s="156" t="s">
        <v>962</v>
      </c>
      <c r="C24" s="156" t="s">
        <v>963</v>
      </c>
      <c r="D24" s="156" t="s">
        <v>964</v>
      </c>
      <c r="E24" s="119" t="s">
        <v>965</v>
      </c>
      <c r="F24" s="156" t="s">
        <v>966</v>
      </c>
      <c r="G24" s="156" t="s">
        <v>967</v>
      </c>
      <c r="H24" s="156" t="s">
        <v>968</v>
      </c>
      <c r="I24" s="157" t="s">
        <v>969</v>
      </c>
      <c r="J24" s="4"/>
      <c r="K24" s="4"/>
    </row>
    <row r="25" spans="1:15" s="33" customFormat="1" x14ac:dyDescent="0.3">
      <c r="A25" s="86"/>
      <c r="B25" s="86"/>
      <c r="C25" s="86"/>
      <c r="D25" s="86"/>
      <c r="E25" s="86"/>
      <c r="F25" s="86"/>
      <c r="G25" s="86"/>
      <c r="H25" s="86"/>
      <c r="I25" s="86"/>
      <c r="J25" s="2"/>
      <c r="K25" s="2"/>
    </row>
    <row r="26" spans="1:15" s="33" customFormat="1" x14ac:dyDescent="0.3">
      <c r="A26" s="86"/>
      <c r="B26" s="86"/>
      <c r="C26" s="86"/>
      <c r="D26" s="86"/>
      <c r="E26" s="86"/>
      <c r="F26" s="86"/>
      <c r="G26" s="86"/>
      <c r="H26" s="86"/>
      <c r="I26" s="86"/>
      <c r="J26" s="2"/>
      <c r="K26" s="2"/>
    </row>
    <row r="27" spans="1:15" s="33" customFormat="1" x14ac:dyDescent="0.3">
      <c r="A27" s="86"/>
      <c r="B27" s="86"/>
      <c r="C27" s="86"/>
      <c r="D27" s="86"/>
      <c r="E27" s="86"/>
      <c r="F27" s="86"/>
      <c r="G27" s="86"/>
      <c r="H27" s="86"/>
      <c r="I27" s="86"/>
      <c r="J27" s="2"/>
      <c r="K27" s="2"/>
    </row>
    <row r="28" spans="1:15" s="33" customFormat="1" x14ac:dyDescent="0.3">
      <c r="A28" s="86"/>
      <c r="B28" s="86"/>
      <c r="C28" s="86"/>
      <c r="D28" s="86"/>
      <c r="E28" s="86"/>
      <c r="F28" s="86"/>
      <c r="G28" s="86"/>
      <c r="H28" s="86"/>
      <c r="I28" s="86"/>
      <c r="J28" s="2"/>
      <c r="K28" s="2"/>
      <c r="L28" s="2"/>
      <c r="M28" s="2"/>
      <c r="N28" s="2"/>
    </row>
    <row r="29" spans="1:15" s="33" customFormat="1" x14ac:dyDescent="0.3">
      <c r="A29" s="86"/>
      <c r="B29" s="86"/>
      <c r="C29" s="86"/>
      <c r="D29" s="86"/>
      <c r="E29" s="86"/>
      <c r="F29" s="86"/>
      <c r="G29" s="86"/>
      <c r="H29" s="86"/>
      <c r="I29" s="86"/>
      <c r="J29" s="2"/>
      <c r="K29" s="2"/>
      <c r="L29" s="2"/>
      <c r="M29" s="2"/>
      <c r="N29" s="2"/>
    </row>
    <row r="30" spans="1:15" s="33" customFormat="1" x14ac:dyDescent="0.3">
      <c r="A30" s="86"/>
      <c r="B30" s="86"/>
      <c r="C30" s="86"/>
      <c r="D30" s="86"/>
      <c r="E30" s="86"/>
      <c r="F30" s="86"/>
      <c r="G30" s="86"/>
      <c r="H30" s="86"/>
      <c r="I30" s="86"/>
      <c r="J30" s="2"/>
      <c r="K30" s="2"/>
      <c r="L30" s="2"/>
      <c r="M30" s="2"/>
      <c r="N30" s="2"/>
      <c r="O30" s="86"/>
    </row>
    <row r="31" spans="1:15" s="33" customFormat="1" x14ac:dyDescent="0.3">
      <c r="A31" s="86"/>
      <c r="B31" s="86"/>
      <c r="C31" s="86"/>
      <c r="D31" s="86"/>
      <c r="E31" s="86"/>
      <c r="F31" s="86"/>
      <c r="G31" s="86"/>
      <c r="H31" s="86"/>
      <c r="I31" s="86"/>
      <c r="J31" s="2"/>
      <c r="K31" s="2"/>
      <c r="L31" s="2"/>
      <c r="M31" s="2"/>
      <c r="N31" s="2"/>
      <c r="O31" s="86"/>
    </row>
    <row r="32" spans="1:15" s="33" customFormat="1" x14ac:dyDescent="0.3">
      <c r="A32" s="86"/>
      <c r="B32" s="86"/>
      <c r="C32" s="86"/>
      <c r="D32" s="86"/>
      <c r="E32" s="86"/>
      <c r="F32" s="86"/>
      <c r="G32" s="86"/>
      <c r="H32" s="86"/>
      <c r="I32" s="86"/>
      <c r="J32" s="2"/>
      <c r="K32" s="2"/>
      <c r="L32" s="2"/>
      <c r="M32" s="2"/>
      <c r="N32" s="2"/>
      <c r="O32" s="86"/>
    </row>
    <row r="33" spans="1:15" s="33" customFormat="1" x14ac:dyDescent="0.3">
      <c r="A33" s="86"/>
      <c r="B33" s="86"/>
      <c r="C33" s="86"/>
      <c r="D33" s="86"/>
      <c r="E33" s="86"/>
      <c r="F33" s="86"/>
      <c r="G33" s="86"/>
      <c r="H33" s="86"/>
      <c r="I33" s="86"/>
      <c r="J33" s="2"/>
      <c r="K33" s="2"/>
      <c r="L33" s="2"/>
      <c r="M33" s="2"/>
      <c r="N33" s="2"/>
      <c r="O33" s="86"/>
    </row>
    <row r="34" spans="1:15" s="34" customFormat="1" x14ac:dyDescent="0.3">
      <c r="A34" s="86"/>
      <c r="B34" s="86"/>
      <c r="C34" s="86"/>
      <c r="D34" s="86"/>
      <c r="E34" s="86"/>
      <c r="F34" s="86"/>
      <c r="G34" s="86"/>
      <c r="H34" s="86"/>
      <c r="I34" s="86"/>
      <c r="J34" s="2"/>
      <c r="K34" s="2"/>
      <c r="L34" s="2"/>
      <c r="M34" s="2"/>
      <c r="N34" s="2"/>
      <c r="O34" s="86"/>
    </row>
    <row r="35" spans="1:15" s="34" customFormat="1" x14ac:dyDescent="0.3">
      <c r="A35" s="86"/>
      <c r="B35" s="86"/>
      <c r="C35" s="86"/>
      <c r="D35" s="86"/>
      <c r="E35" s="86"/>
      <c r="F35" s="86"/>
      <c r="G35" s="86"/>
      <c r="H35" s="86"/>
      <c r="I35" s="86"/>
      <c r="J35" s="2"/>
      <c r="K35" s="2"/>
      <c r="L35" s="2"/>
      <c r="M35" s="2"/>
      <c r="N35" s="2"/>
      <c r="O35" s="86"/>
    </row>
    <row r="36" spans="1:15" s="34" customFormat="1" x14ac:dyDescent="0.3">
      <c r="A36" s="86"/>
      <c r="B36" s="86"/>
      <c r="C36" s="86"/>
      <c r="D36" s="86"/>
      <c r="E36" s="86"/>
      <c r="F36" s="86"/>
      <c r="G36" s="86"/>
      <c r="H36" s="86"/>
      <c r="I36" s="86"/>
      <c r="J36" s="2"/>
      <c r="K36" s="2"/>
      <c r="L36" s="2"/>
      <c r="M36" s="2"/>
      <c r="N36" s="2"/>
      <c r="O36" s="86"/>
    </row>
    <row r="37" spans="1:15" s="34" customFormat="1" x14ac:dyDescent="0.3">
      <c r="A37" s="86"/>
      <c r="B37" s="86"/>
      <c r="C37" s="86"/>
      <c r="D37" s="86"/>
      <c r="E37" s="86"/>
      <c r="F37" s="86"/>
      <c r="G37" s="86"/>
      <c r="H37" s="86"/>
      <c r="I37" s="86"/>
      <c r="J37" s="2"/>
      <c r="K37" s="2"/>
      <c r="L37" s="2"/>
      <c r="M37" s="2"/>
      <c r="N37" s="2"/>
      <c r="O37" s="86"/>
    </row>
    <row r="38" spans="1:15" s="34" customFormat="1" x14ac:dyDescent="0.3">
      <c r="A38" s="86"/>
      <c r="B38" s="86"/>
      <c r="C38" s="86"/>
      <c r="D38" s="86"/>
      <c r="E38" s="86"/>
      <c r="F38" s="86"/>
      <c r="G38" s="86"/>
      <c r="H38" s="86"/>
      <c r="I38" s="86"/>
      <c r="J38" s="2"/>
      <c r="K38" s="2"/>
      <c r="L38" s="2"/>
      <c r="M38" s="2"/>
      <c r="N38" s="2"/>
      <c r="O38" s="86"/>
    </row>
    <row r="39" spans="1:15" s="34" customFormat="1" x14ac:dyDescent="0.3">
      <c r="A39" s="86"/>
      <c r="B39" s="86"/>
      <c r="C39" s="86"/>
      <c r="D39" s="86"/>
      <c r="E39" s="86"/>
      <c r="F39" s="86"/>
      <c r="G39" s="86"/>
      <c r="H39" s="86"/>
      <c r="I39" s="86"/>
      <c r="J39" s="2"/>
      <c r="K39" s="2"/>
      <c r="L39" s="2"/>
      <c r="M39" s="2"/>
      <c r="N39" s="2"/>
      <c r="O39" s="86"/>
    </row>
    <row r="40" spans="1:15" s="34" customFormat="1" x14ac:dyDescent="0.3">
      <c r="A40" s="86"/>
      <c r="B40" s="86"/>
      <c r="C40" s="86"/>
      <c r="D40" s="86"/>
      <c r="E40" s="86"/>
      <c r="F40" s="86"/>
      <c r="G40" s="86"/>
      <c r="H40" s="86"/>
      <c r="I40" s="86"/>
      <c r="J40" s="2"/>
      <c r="K40" s="2"/>
      <c r="L40" s="2"/>
      <c r="M40" s="2"/>
      <c r="N40" s="2"/>
      <c r="O40" s="86"/>
    </row>
    <row r="41" spans="1:15" s="34" customFormat="1" x14ac:dyDescent="0.3">
      <c r="A41" s="86"/>
      <c r="B41" s="86"/>
      <c r="C41" s="86"/>
      <c r="D41" s="86"/>
      <c r="E41" s="86"/>
      <c r="F41" s="86"/>
      <c r="G41" s="86"/>
      <c r="H41" s="86"/>
      <c r="I41" s="86"/>
      <c r="J41" s="2"/>
      <c r="K41" s="2"/>
      <c r="L41" s="2"/>
      <c r="M41" s="2"/>
      <c r="N41" s="2"/>
      <c r="O41" s="86"/>
    </row>
    <row r="42" spans="1:15" s="5" customFormat="1" x14ac:dyDescent="0.25">
      <c r="A42" s="87"/>
      <c r="B42" s="86"/>
      <c r="C42" s="87"/>
      <c r="D42" s="87"/>
      <c r="E42" s="87"/>
      <c r="F42" s="87"/>
      <c r="G42" s="87"/>
      <c r="H42" s="87"/>
      <c r="I42" s="87"/>
      <c r="J42" s="2"/>
      <c r="K42" s="2"/>
      <c r="L42" s="2"/>
      <c r="M42" s="2"/>
      <c r="N42" s="2"/>
      <c r="O42" s="88"/>
    </row>
    <row r="43" spans="1:15" s="5" customFormat="1" x14ac:dyDescent="0.25">
      <c r="A43" s="87"/>
      <c r="B43" s="86"/>
      <c r="C43" s="87"/>
      <c r="D43" s="87"/>
      <c r="E43" s="87"/>
      <c r="F43" s="87"/>
      <c r="G43" s="87"/>
      <c r="H43" s="87"/>
      <c r="I43" s="87"/>
      <c r="J43" s="2"/>
      <c r="K43" s="2"/>
      <c r="L43" s="2"/>
      <c r="M43" s="2"/>
      <c r="N43" s="2"/>
      <c r="O43" s="88"/>
    </row>
    <row r="44" spans="1:15" s="34" customFormat="1" x14ac:dyDescent="0.3">
      <c r="A44" s="86"/>
      <c r="B44" s="86"/>
      <c r="C44" s="86"/>
      <c r="D44" s="86"/>
      <c r="E44" s="86"/>
      <c r="F44" s="86"/>
      <c r="G44" s="86"/>
      <c r="H44" s="86"/>
      <c r="I44" s="86"/>
      <c r="J44" s="2"/>
      <c r="K44" s="2"/>
      <c r="L44" s="2"/>
      <c r="M44" s="2"/>
      <c r="N44" s="2"/>
      <c r="O44" s="86"/>
    </row>
    <row r="45" spans="1:15" s="34" customFormat="1" x14ac:dyDescent="0.3">
      <c r="A45" s="86"/>
      <c r="B45" s="86"/>
      <c r="C45" s="86"/>
      <c r="D45" s="86"/>
      <c r="E45" s="86"/>
      <c r="F45" s="86"/>
      <c r="G45" s="86"/>
      <c r="H45" s="86"/>
      <c r="I45" s="86"/>
      <c r="J45" s="2"/>
      <c r="K45" s="2"/>
      <c r="L45" s="2"/>
      <c r="M45" s="2"/>
      <c r="N45" s="2"/>
      <c r="O45" s="86"/>
    </row>
    <row r="46" spans="1:15" s="34" customFormat="1" x14ac:dyDescent="0.3">
      <c r="A46" s="86"/>
      <c r="B46" s="86"/>
      <c r="C46" s="86"/>
      <c r="D46" s="86"/>
      <c r="E46" s="86"/>
      <c r="F46" s="86"/>
      <c r="G46" s="86"/>
      <c r="H46" s="86"/>
      <c r="I46" s="86"/>
      <c r="J46" s="2"/>
      <c r="K46" s="2"/>
      <c r="L46" s="2"/>
      <c r="M46" s="2"/>
      <c r="N46" s="2"/>
      <c r="O46" s="86"/>
    </row>
    <row r="47" spans="1:15" s="34" customFormat="1" x14ac:dyDescent="0.3">
      <c r="A47" s="86"/>
      <c r="B47" s="86"/>
      <c r="C47" s="86"/>
      <c r="D47" s="86"/>
      <c r="E47" s="86"/>
      <c r="F47" s="86"/>
      <c r="G47" s="86"/>
      <c r="H47" s="86"/>
      <c r="I47" s="86"/>
      <c r="J47" s="2"/>
      <c r="K47" s="2"/>
      <c r="L47" s="2"/>
      <c r="M47" s="2"/>
      <c r="N47" s="2"/>
      <c r="O47" s="86"/>
    </row>
    <row r="48" spans="1:15" s="34" customFormat="1" x14ac:dyDescent="0.3">
      <c r="A48" s="86"/>
      <c r="B48" s="86"/>
      <c r="C48" s="86"/>
      <c r="D48" s="86"/>
      <c r="E48" s="86"/>
      <c r="F48" s="86"/>
      <c r="G48" s="86"/>
      <c r="H48" s="86"/>
      <c r="I48" s="86"/>
      <c r="J48" s="2"/>
      <c r="K48" s="2"/>
      <c r="L48" s="2"/>
      <c r="M48" s="2"/>
      <c r="N48" s="2"/>
      <c r="O48" s="86"/>
    </row>
    <row r="49" spans="1:15" s="34" customFormat="1" x14ac:dyDescent="0.3">
      <c r="A49" s="86"/>
      <c r="B49" s="86"/>
      <c r="C49" s="86"/>
      <c r="D49" s="86"/>
      <c r="E49" s="86"/>
      <c r="F49" s="86"/>
      <c r="G49" s="86"/>
      <c r="H49" s="86"/>
      <c r="I49" s="86"/>
      <c r="J49" s="2"/>
      <c r="K49" s="2"/>
      <c r="L49" s="2"/>
      <c r="M49" s="2"/>
      <c r="N49" s="2"/>
      <c r="O49" s="86"/>
    </row>
    <row r="50" spans="1:15" s="34" customFormat="1" x14ac:dyDescent="0.3">
      <c r="A50" s="86"/>
      <c r="B50" s="86"/>
      <c r="C50" s="86"/>
      <c r="D50" s="86"/>
      <c r="E50" s="86"/>
      <c r="F50" s="86"/>
      <c r="G50" s="86"/>
      <c r="H50" s="86"/>
      <c r="I50" s="86"/>
      <c r="J50" s="2"/>
      <c r="K50" s="2"/>
      <c r="L50" s="2"/>
      <c r="M50" s="2"/>
      <c r="N50" s="2"/>
      <c r="O50" s="86"/>
    </row>
    <row r="51" spans="1:15" s="34" customFormat="1" x14ac:dyDescent="0.3">
      <c r="A51" s="86"/>
      <c r="B51" s="86"/>
      <c r="C51" s="86"/>
      <c r="D51" s="86"/>
      <c r="E51" s="86"/>
      <c r="F51" s="86"/>
      <c r="G51" s="86"/>
      <c r="H51" s="86"/>
      <c r="I51" s="86"/>
      <c r="J51" s="2"/>
      <c r="K51" s="2"/>
      <c r="L51" s="2"/>
      <c r="M51" s="2"/>
      <c r="N51" s="2"/>
      <c r="O51" s="86"/>
    </row>
    <row r="52" spans="1:15" s="34" customFormat="1" x14ac:dyDescent="0.3">
      <c r="J52" s="2"/>
      <c r="K52" s="2"/>
      <c r="L52" s="2"/>
      <c r="M52" s="2"/>
      <c r="N52" s="2"/>
    </row>
  </sheetData>
  <sheetProtection algorithmName="SHA-512" hashValue="EdxLKI3dEh4IJb6WbsUkw5WzjioKNbAi1NtPwJWQPsA8gnQA3RnfismxIvLU6mzc2WTE9AbmAAV5q8hR9IEb/g==" saltValue="avq6A3RUtxHad9UkPYWyOg==" spinCount="100000" sheet="1" scenarios="1" formatCells="0" formatRows="0" insertRows="0" deleteRows="0" autoFilter="0"/>
  <dataConsolidate/>
  <mergeCells count="23">
    <mergeCell ref="A16:E16"/>
    <mergeCell ref="B17:E17"/>
    <mergeCell ref="O5:O8"/>
    <mergeCell ref="J8:L8"/>
    <mergeCell ref="J5:K5"/>
    <mergeCell ref="J6:K6"/>
    <mergeCell ref="A10:E10"/>
    <mergeCell ref="A21:H21"/>
    <mergeCell ref="J9:N9"/>
    <mergeCell ref="A1:A2"/>
    <mergeCell ref="B6:E6"/>
    <mergeCell ref="B7:E7"/>
    <mergeCell ref="L6:M6"/>
    <mergeCell ref="A4:H4"/>
    <mergeCell ref="B5:D5"/>
    <mergeCell ref="B1:M1"/>
    <mergeCell ref="B2:M2"/>
    <mergeCell ref="G5:H5"/>
    <mergeCell ref="L5:M5"/>
    <mergeCell ref="A20:H20"/>
    <mergeCell ref="J4:N4"/>
    <mergeCell ref="J11:O17"/>
    <mergeCell ref="B11:C11"/>
  </mergeCells>
  <dataValidations count="10">
    <dataValidation type="list" allowBlank="1" showInputMessage="1" showErrorMessage="1" sqref="O2" xr:uid="{00000000-0002-0000-0000-000000000000}">
      <formula1>"ENG,FRA,ESP"</formula1>
    </dataValidation>
    <dataValidation type="list" allowBlank="1" showInputMessage="1" showErrorMessage="1" sqref="B11:C11" xr:uid="{00000000-0002-0000-0000-000001000000}">
      <formula1>FlagName</formula1>
    </dataValidation>
    <dataValidation type="list" allowBlank="1" showInputMessage="1" showErrorMessage="1" sqref="B12" xr:uid="{00000000-0002-0000-0000-000002000000}">
      <formula1>SpeciesCod</formula1>
    </dataValidation>
    <dataValidation type="list" allowBlank="1" showInputMessage="1" showErrorMessage="1" sqref="A25:B51" xr:uid="{00000000-0002-0000-0000-000007000000}">
      <formula1>FlagCod</formula1>
    </dataValidation>
    <dataValidation type="list" allowBlank="1" showInputMessage="1" showErrorMessage="1" sqref="B14" xr:uid="{53FDDDBF-26A1-4ACF-AF97-76C6B25F1F5B}">
      <formula1>"s1,s2"</formula1>
    </dataValidation>
    <dataValidation type="list" allowBlank="1" showInputMessage="1" showErrorMessage="1" sqref="C25:C51" xr:uid="{C394F8CE-9CDE-4FE4-894B-48E0D7E5D288}">
      <formula1>AreasCod</formula1>
    </dataValidation>
    <dataValidation type="list" allowBlank="1" showInputMessage="1" showErrorMessage="1" sqref="D25:D51" xr:uid="{A7908B29-EEFE-4D7E-B40C-26125567699F}">
      <formula1>GearCod</formula1>
    </dataValidation>
    <dataValidation type="list" allowBlank="1" showInputMessage="1" showErrorMessage="1" sqref="F25:F51" xr:uid="{829E6E33-A3A6-439F-9A45-2E359AF35B07}">
      <formula1>ProdTypeCod</formula1>
    </dataValidation>
    <dataValidation type="list" allowBlank="1" showInputMessage="1" showErrorMessage="1" sqref="G25:G51" xr:uid="{341A975D-5494-49CF-870A-1F39B3948385}">
      <formula1>ProdShapeCod</formula1>
    </dataValidation>
    <dataValidation type="whole" allowBlank="1" showInputMessage="1" showErrorMessage="1" sqref="B13" xr:uid="{1235FCBD-D1A8-4CCE-81AC-20584F9994B7}">
      <formula1>1990</formula1>
      <formula2>YEAR(NOW())</formula2>
    </dataValidation>
  </dataValidations>
  <hyperlinks>
    <hyperlink ref="D22" location="GearCod" display="GearCod" xr:uid="{00000000-0004-0000-0000-000007000000}"/>
    <hyperlink ref="A17" location="'CP16B (RC)'!A1" display="'CP16B (RC)'!A1" xr:uid="{00000000-0004-0000-0000-000008000000}"/>
    <hyperlink ref="A11" location="FlagName" display="FlagName" xr:uid="{00000000-0004-0000-0000-00000C000000}"/>
    <hyperlink ref="A12" location="SpeciesCod" display="SpeciesCod" xr:uid="{00000000-0004-0000-0000-00000D000000}"/>
    <hyperlink ref="A22" location="FlagCod" display="FlagCod" xr:uid="{B84CBB2A-6326-4DA9-9451-8BC462DA1D21}"/>
    <hyperlink ref="B22" location="FlagCod" display="FlagCod" xr:uid="{3EB49E76-185B-439F-9EE4-4F64E04B602F}"/>
    <hyperlink ref="C22" location="AreasCod" display="AreasCod" xr:uid="{C6054280-E369-47B4-9853-AF39B73C17C4}"/>
    <hyperlink ref="F22" location="ProdTypeCod" display="ProdTypeCod" xr:uid="{69E5ECF5-D17C-4EBE-9F44-176D934406DB}"/>
    <hyperlink ref="G22" location="ProdShapeCod" display="ProdShapeCod" xr:uid="{36F070D9-8CFA-412B-8016-CF76EE442CAE}"/>
  </hyperlinks>
  <pageMargins left="0.19685039370078741" right="0.19685039370078741" top="0.74803149606299213" bottom="0.74803149606299213" header="0.31496062992125984" footer="0.31496062992125984"/>
  <pageSetup paperSize="9" scale="90" fitToWidth="2" orientation="landscape"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50"/>
    <pageSetUpPr fitToPage="1"/>
  </sheetPr>
  <dimension ref="A1:P50"/>
  <sheetViews>
    <sheetView zoomScaleNormal="100" workbookViewId="0">
      <selection activeCell="B6" sqref="B6"/>
    </sheetView>
  </sheetViews>
  <sheetFormatPr defaultColWidth="16.88671875" defaultRowHeight="14.4" x14ac:dyDescent="0.3"/>
  <cols>
    <col min="1" max="1" width="19.109375" style="3" bestFit="1" customWidth="1"/>
    <col min="2" max="5" width="19.21875" style="3" customWidth="1"/>
    <col min="6" max="6" width="22.88671875" style="3" bestFit="1" customWidth="1"/>
    <col min="7" max="7" width="11.21875" style="3" bestFit="1" customWidth="1"/>
    <col min="8" max="8" width="12.109375" style="3" bestFit="1" customWidth="1"/>
    <col min="9" max="9" width="9.6640625" style="3" bestFit="1" customWidth="1"/>
    <col min="10" max="10" width="8.109375" style="3" bestFit="1" customWidth="1"/>
    <col min="11" max="11" width="19.109375" style="3" bestFit="1" customWidth="1"/>
    <col min="12" max="14" width="2.109375" style="3" customWidth="1"/>
    <col min="15" max="15" width="6.21875" style="3" bestFit="1" customWidth="1"/>
    <col min="16" max="16" width="7.77734375" style="3" bestFit="1" customWidth="1"/>
    <col min="17" max="16384" width="16.88671875" style="3"/>
  </cols>
  <sheetData>
    <row r="1" spans="1:16" s="6" customFormat="1" ht="21" x14ac:dyDescent="0.3">
      <c r="A1" s="167" t="str">
        <f>'CP16A (SD)'!A1</f>
        <v>CP16-SDP_BiRp</v>
      </c>
      <c r="B1" s="173" t="str">
        <f>VLOOKUP("T0B",tblTranslation[],LangNameID,FALSE)</f>
        <v>RE-EXPORT BIANNUAL REPORT FORM</v>
      </c>
      <c r="C1" s="173"/>
      <c r="D1" s="173"/>
      <c r="E1" s="173"/>
      <c r="F1" s="173"/>
      <c r="G1" s="173"/>
      <c r="H1" s="173"/>
      <c r="I1" s="173"/>
      <c r="J1" s="173"/>
      <c r="K1" s="173"/>
      <c r="L1" s="173"/>
      <c r="M1" s="173"/>
      <c r="N1" s="42"/>
      <c r="O1" s="15" t="str">
        <f>'CP16A (SD)'!N1</f>
        <v>Version</v>
      </c>
      <c r="P1" s="16" t="str">
        <f>'CP16A (SD)'!O1</f>
        <v>Language</v>
      </c>
    </row>
    <row r="2" spans="1:16" s="8" customFormat="1" ht="10.199999999999999" x14ac:dyDescent="0.3">
      <c r="A2" s="168"/>
      <c r="B2" s="200" t="str">
        <f>'CP16A (SD)'!B2</f>
        <v>ICCAT: INTERNATIONAL COMMISSION FOR THE CONSERVATION OF ATLANTIC TUNAS</v>
      </c>
      <c r="C2" s="200"/>
      <c r="D2" s="200"/>
      <c r="E2" s="200"/>
      <c r="F2" s="200"/>
      <c r="G2" s="200"/>
      <c r="H2" s="200"/>
      <c r="I2" s="200"/>
      <c r="J2" s="200"/>
      <c r="K2" s="200"/>
      <c r="L2" s="200"/>
      <c r="M2" s="200"/>
      <c r="N2" s="19"/>
      <c r="O2" s="43" t="str">
        <f>'CP16A (SD)'!N2</f>
        <v>2025a</v>
      </c>
      <c r="P2" s="44" t="str">
        <f>'CP16A (SD)'!O2</f>
        <v>ENG</v>
      </c>
    </row>
    <row r="3" spans="1:16" s="8" customFormat="1" ht="10.199999999999999" x14ac:dyDescent="0.3"/>
    <row r="4" spans="1:16" s="8" customFormat="1" ht="10.199999999999999" x14ac:dyDescent="0.3">
      <c r="A4" s="180" t="str">
        <f>'CP16A (SD)'!A10</f>
        <v>Data set characteristics</v>
      </c>
      <c r="B4" s="181"/>
      <c r="C4" s="181"/>
      <c r="D4" s="181"/>
      <c r="E4" s="181"/>
      <c r="F4" s="12"/>
      <c r="G4" s="12"/>
      <c r="H4" s="12"/>
      <c r="I4" s="25"/>
      <c r="J4" s="38"/>
      <c r="K4" s="38"/>
      <c r="L4" s="38"/>
      <c r="M4" s="12"/>
      <c r="N4" s="12"/>
      <c r="O4" s="12"/>
      <c r="P4" s="39"/>
    </row>
    <row r="5" spans="1:16" s="8" customFormat="1" ht="10.199999999999999" x14ac:dyDescent="0.3">
      <c r="A5" s="122"/>
      <c r="B5" s="123"/>
      <c r="C5" s="123"/>
      <c r="D5" s="123"/>
      <c r="E5" s="123"/>
      <c r="F5" s="123"/>
      <c r="G5" s="123"/>
      <c r="H5" s="123"/>
      <c r="I5" s="123"/>
      <c r="J5" s="123"/>
      <c r="K5" s="123"/>
      <c r="L5" s="123"/>
      <c r="M5" s="123"/>
      <c r="N5" s="123"/>
      <c r="O5" s="123"/>
      <c r="P5" s="27"/>
    </row>
    <row r="6" spans="1:16" s="8" customFormat="1" ht="10.199999999999999" x14ac:dyDescent="0.3">
      <c r="A6" s="124" t="str">
        <f>'CP16A (SD)'!A11</f>
        <v>Reporting Flag</v>
      </c>
      <c r="B6" s="31" t="str">
        <f>IF('CP16A (SD)'!B11&gt;0, 'CP16A (SD)'!B11,"")</f>
        <v/>
      </c>
      <c r="C6" s="31">
        <f>'CP16A (SD)'!E11</f>
        <v>0</v>
      </c>
      <c r="D6" s="123"/>
      <c r="E6" s="123"/>
      <c r="F6" s="123"/>
      <c r="G6" s="123"/>
      <c r="H6" s="123"/>
      <c r="I6" s="123"/>
      <c r="J6" s="123"/>
      <c r="K6" s="123"/>
      <c r="L6" s="123"/>
      <c r="M6" s="123"/>
      <c r="N6" s="123"/>
      <c r="O6" s="123"/>
      <c r="P6" s="27"/>
    </row>
    <row r="7" spans="1:16" s="8" customFormat="1" ht="10.199999999999999" x14ac:dyDescent="0.3">
      <c r="A7" s="124" t="str">
        <f>'CP16A (SD)'!A12</f>
        <v>Species</v>
      </c>
      <c r="B7" s="32" t="str">
        <f>IF('CP16A (SD)'!B12&gt;0, 'CP16A (SD)'!B12,"")</f>
        <v/>
      </c>
      <c r="C7" s="123"/>
      <c r="D7" s="123"/>
      <c r="E7" s="123"/>
      <c r="F7" s="123"/>
      <c r="G7" s="123"/>
      <c r="H7" s="123"/>
      <c r="I7" s="123"/>
      <c r="J7" s="123"/>
      <c r="K7" s="123"/>
      <c r="L7" s="123"/>
      <c r="M7" s="123"/>
      <c r="N7" s="123"/>
      <c r="O7" s="123"/>
      <c r="P7" s="27"/>
    </row>
    <row r="8" spans="1:16" s="8" customFormat="1" ht="10.199999999999999" x14ac:dyDescent="0.3">
      <c r="A8" s="124" t="str">
        <f>'CP16A (SD)'!A13</f>
        <v>Year</v>
      </c>
      <c r="B8" s="119" t="str">
        <f>IF('CP16A (SD)'!B13&gt;0, 'CP16A (SD)'!B13,"")</f>
        <v/>
      </c>
      <c r="C8" s="123"/>
      <c r="D8" s="123"/>
      <c r="E8" s="123"/>
      <c r="F8" s="123"/>
      <c r="G8" s="123"/>
      <c r="H8" s="123"/>
      <c r="I8" s="123"/>
      <c r="J8" s="123"/>
      <c r="K8" s="123"/>
      <c r="L8" s="123"/>
      <c r="M8" s="123"/>
      <c r="N8" s="123"/>
      <c r="O8" s="123"/>
      <c r="P8" s="68"/>
    </row>
    <row r="9" spans="1:16" s="8" customFormat="1" ht="10.199999999999999" x14ac:dyDescent="0.3">
      <c r="A9" s="124" t="str">
        <f>'CP16A (SD)'!A14</f>
        <v>Period</v>
      </c>
      <c r="B9" s="31" t="str">
        <f>IF('CP16A (SD)'!B14&gt;0, 'CP16A (SD)'!B14,"")</f>
        <v/>
      </c>
      <c r="C9" s="123"/>
      <c r="D9" s="123"/>
      <c r="E9" s="123"/>
      <c r="F9" s="123"/>
      <c r="G9" s="123"/>
      <c r="H9" s="123"/>
      <c r="I9" s="123"/>
      <c r="J9" s="123"/>
      <c r="K9" s="123"/>
      <c r="L9" s="123"/>
      <c r="M9" s="123"/>
      <c r="N9" s="123"/>
      <c r="O9" s="123"/>
      <c r="P9" s="68"/>
    </row>
    <row r="10" spans="1:16" s="8" customFormat="1" ht="10.199999999999999" x14ac:dyDescent="0.3">
      <c r="A10" s="123"/>
      <c r="B10" s="123"/>
      <c r="C10" s="32"/>
      <c r="D10" s="32"/>
      <c r="E10" s="123"/>
      <c r="F10" s="123"/>
      <c r="G10" s="123"/>
      <c r="H10" s="123"/>
      <c r="I10" s="123"/>
      <c r="J10" s="123"/>
      <c r="K10" s="123"/>
      <c r="L10" s="123"/>
      <c r="M10" s="123"/>
      <c r="N10" s="123"/>
      <c r="O10" s="123"/>
      <c r="P10" s="27"/>
    </row>
    <row r="11" spans="1:16" s="8" customFormat="1" ht="10.199999999999999" x14ac:dyDescent="0.3">
      <c r="A11" s="122"/>
      <c r="B11" s="123"/>
      <c r="C11" s="123"/>
      <c r="D11" s="123"/>
      <c r="E11" s="123"/>
      <c r="F11" s="123"/>
      <c r="G11" s="123"/>
      <c r="H11" s="123"/>
      <c r="I11" s="123"/>
      <c r="J11" s="123"/>
      <c r="K11" s="123"/>
      <c r="L11" s="123"/>
      <c r="M11" s="123"/>
      <c r="N11" s="123"/>
      <c r="O11" s="123"/>
      <c r="P11" s="27"/>
    </row>
    <row r="12" spans="1:16" s="8" customFormat="1" ht="10.8" thickBot="1" x14ac:dyDescent="0.35">
      <c r="A12" s="122"/>
      <c r="B12" s="123"/>
      <c r="C12" s="123"/>
      <c r="D12" s="123"/>
      <c r="E12" s="123"/>
      <c r="F12" s="123"/>
      <c r="G12" s="123"/>
      <c r="H12" s="123"/>
      <c r="I12" s="123"/>
      <c r="J12" s="123"/>
      <c r="K12" s="123"/>
      <c r="L12" s="123"/>
      <c r="M12" s="123"/>
      <c r="N12" s="123"/>
      <c r="O12" s="123"/>
      <c r="P12" s="27"/>
    </row>
    <row r="13" spans="1:16" s="8" customFormat="1" ht="10.199999999999999" x14ac:dyDescent="0.3">
      <c r="A13" s="203" t="s">
        <v>601</v>
      </c>
      <c r="B13" s="204"/>
      <c r="C13" s="204"/>
      <c r="D13" s="204"/>
      <c r="E13" s="205"/>
      <c r="F13" s="123"/>
      <c r="G13" s="123"/>
      <c r="H13" s="123"/>
      <c r="I13" s="123"/>
      <c r="J13" s="123"/>
      <c r="K13" s="123"/>
      <c r="L13" s="123"/>
      <c r="M13" s="123"/>
      <c r="N13" s="123"/>
      <c r="O13" s="123"/>
      <c r="P13" s="27"/>
    </row>
    <row r="14" spans="1:16" s="8" customFormat="1" ht="10.8" thickBot="1" x14ac:dyDescent="0.35">
      <c r="A14" s="35" t="str">
        <f>VLOOKUP("T03",tblTranslation[],LangFieldID,FALSE)</f>
        <v>CP16A</v>
      </c>
      <c r="B14" s="201" t="str">
        <f>VLOOKUP("T03",tblTranslation[],LangNameID,FALSE)</f>
        <v>Statistical Document Biannual Report Form</v>
      </c>
      <c r="C14" s="201"/>
      <c r="D14" s="201"/>
      <c r="E14" s="202"/>
      <c r="F14" s="123"/>
      <c r="G14" s="123"/>
      <c r="H14" s="123"/>
      <c r="I14" s="123"/>
      <c r="J14" s="123"/>
      <c r="K14" s="123"/>
      <c r="L14" s="123"/>
      <c r="M14" s="123"/>
      <c r="N14" s="123"/>
      <c r="O14" s="123"/>
      <c r="P14" s="27"/>
    </row>
    <row r="15" spans="1:16" s="8" customFormat="1" ht="10.199999999999999" x14ac:dyDescent="0.3">
      <c r="A15" s="123"/>
      <c r="B15" s="123"/>
      <c r="C15" s="123"/>
      <c r="D15" s="123"/>
      <c r="E15" s="123"/>
      <c r="F15" s="123"/>
      <c r="G15" s="123"/>
      <c r="H15" s="123"/>
      <c r="I15" s="123"/>
      <c r="J15" s="123"/>
      <c r="K15" s="123"/>
      <c r="L15" s="123"/>
      <c r="M15" s="123"/>
      <c r="N15" s="123"/>
      <c r="O15" s="123"/>
      <c r="P15" s="27"/>
    </row>
    <row r="16" spans="1:16" s="8" customFormat="1" ht="10.199999999999999" x14ac:dyDescent="0.3">
      <c r="A16" s="122"/>
      <c r="B16" s="123"/>
      <c r="C16" s="123"/>
      <c r="D16" s="123"/>
      <c r="E16" s="40"/>
      <c r="F16" s="40"/>
      <c r="G16" s="40"/>
      <c r="H16" s="40"/>
      <c r="I16" s="40"/>
      <c r="J16" s="40"/>
      <c r="K16" s="40"/>
      <c r="L16" s="40"/>
      <c r="M16" s="40"/>
      <c r="N16" s="40"/>
      <c r="O16" s="123"/>
      <c r="P16" s="41"/>
    </row>
    <row r="17" spans="1:16" s="8" customFormat="1" ht="10.199999999999999" x14ac:dyDescent="0.3">
      <c r="A17" s="13"/>
      <c r="B17" s="19"/>
      <c r="C17" s="19"/>
      <c r="D17" s="19"/>
      <c r="E17" s="19"/>
      <c r="F17" s="19"/>
      <c r="G17" s="19"/>
      <c r="H17" s="19"/>
      <c r="I17" s="19"/>
      <c r="J17" s="19"/>
      <c r="K17" s="19"/>
      <c r="L17" s="19"/>
      <c r="M17" s="19"/>
      <c r="N17" s="19"/>
      <c r="O17" s="19"/>
      <c r="P17" s="18"/>
    </row>
    <row r="18" spans="1:16" s="8" customFormat="1" ht="13.8" x14ac:dyDescent="0.3">
      <c r="A18" s="206"/>
      <c r="B18" s="206"/>
      <c r="C18" s="206"/>
      <c r="D18" s="206"/>
      <c r="E18" s="206"/>
    </row>
    <row r="19" spans="1:16" s="8" customFormat="1" ht="10.199999999999999" x14ac:dyDescent="0.3">
      <c r="A19" s="207" t="str">
        <f>VLOOKUP("D10",tblTranslation[],LangFieldID,FALSE)</f>
        <v>Mandatory information</v>
      </c>
      <c r="B19" s="208"/>
      <c r="C19" s="208"/>
      <c r="D19" s="208"/>
      <c r="E19" s="208"/>
      <c r="F19" s="208"/>
      <c r="G19" s="208"/>
      <c r="H19" s="208"/>
      <c r="I19" s="209"/>
      <c r="J19" s="198" t="str">
        <f>VLOOKUP("D20",tblTranslation[],LangFieldID,FALSE)</f>
        <v>Optional information</v>
      </c>
      <c r="K19" s="199"/>
    </row>
    <row r="20" spans="1:16" s="8" customFormat="1" ht="10.199999999999999" x14ac:dyDescent="0.3">
      <c r="A20" s="89"/>
      <c r="B20" s="120"/>
      <c r="C20" s="195" t="str">
        <f>VLOOKUP("D31",tblTranslation[],LangFieldID,FALSE)</f>
        <v>Intermediate Imports</v>
      </c>
      <c r="D20" s="196"/>
      <c r="E20" s="197"/>
      <c r="F20" s="120"/>
      <c r="G20" s="120"/>
      <c r="H20" s="120"/>
      <c r="I20" s="90"/>
      <c r="J20" s="198"/>
      <c r="K20" s="199"/>
    </row>
    <row r="21" spans="1:16" s="8" customFormat="1" ht="20.399999999999999" x14ac:dyDescent="0.3">
      <c r="A21" s="158" t="str">
        <f>VLOOKUP(A23,tblTranslation[],LangFieldID,FALSE)</f>
        <v>Fishing Flag (cod)</v>
      </c>
      <c r="B21" s="158" t="str">
        <f>VLOOKUP(B23,tblTranslation[],LangFieldID,FALSE)</f>
        <v>Final Import Flag (Reporting Flag) (cod)</v>
      </c>
      <c r="C21" s="158" t="str">
        <f>VLOOKUP(C23,tblTranslation[],LangFieldID,FALSE)</f>
        <v>1st import flag (cod)</v>
      </c>
      <c r="D21" s="158" t="str">
        <f>VLOOKUP(D23,tblTranslation[],LangFieldID,FALSE)</f>
        <v>2nd import flag (cod)</v>
      </c>
      <c r="E21" s="158" t="str">
        <f>VLOOKUP(E23,tblTranslation[],LangFieldID,FALSE)</f>
        <v>3rd import flag (cod)</v>
      </c>
      <c r="F21" s="159" t="str">
        <f>VLOOKUP(F23,tblTranslation[],LangFieldID,FALSE)</f>
        <v>Last Point of Re-export</v>
      </c>
      <c r="G21" s="158" t="str">
        <f>VLOOKUP(G23,tblTranslation[],LangFieldID,FALSE)</f>
        <v>Product Type (cod)</v>
      </c>
      <c r="H21" s="158" t="str">
        <f>VLOOKUP(H23,tblTranslation[],LangFieldID,FALSE)</f>
        <v>Product Shape (cod)</v>
      </c>
      <c r="I21" s="159" t="str">
        <f>VLOOKUP(I23,tblTranslation[],LangFieldID,FALSE)</f>
        <v>Qty (Kg)</v>
      </c>
      <c r="J21" s="160" t="str">
        <f>VLOOKUP(J23,tblTranslation[],LangFieldID,FALSE)</f>
        <v>Fishing Area (cod)</v>
      </c>
      <c r="K21" s="161" t="str">
        <f>VLOOKUP(K23,tblTranslation[],LangFieldID,FALSE)</f>
        <v>Statistical Doc.Number</v>
      </c>
    </row>
    <row r="22" spans="1:16" s="14" customFormat="1" ht="10.199999999999999" x14ac:dyDescent="0.3">
      <c r="A22" s="14" t="str">
        <f>REPT("+",25)</f>
        <v>+++++++++++++++++++++++++</v>
      </c>
      <c r="B22" s="14" t="str">
        <f>REPT("+",23)</f>
        <v>+++++++++++++++++++++++</v>
      </c>
      <c r="C22" s="14" t="str">
        <f>REPT("+",17)</f>
        <v>+++++++++++++++++</v>
      </c>
      <c r="D22" s="14" t="str">
        <f>REPT("+",17)</f>
        <v>+++++++++++++++++</v>
      </c>
      <c r="E22" s="14" t="str">
        <f>REPT("+",17)</f>
        <v>+++++++++++++++++</v>
      </c>
      <c r="F22" s="14" t="str">
        <f>REPT("+",30)</f>
        <v>++++++++++++++++++++++++++++++</v>
      </c>
      <c r="G22" s="14" t="str">
        <f>REPT("+",14)</f>
        <v>++++++++++++++</v>
      </c>
      <c r="H22" s="14" t="str">
        <f>REPT("+",15)</f>
        <v>+++++++++++++++</v>
      </c>
      <c r="I22" s="14" t="str">
        <f>REPT("+",12)</f>
        <v>++++++++++++</v>
      </c>
      <c r="J22" s="14" t="str">
        <f>REPT("+",10)</f>
        <v>++++++++++</v>
      </c>
      <c r="K22" s="14" t="str">
        <f>REPT("+",25)</f>
        <v>+++++++++++++++++++++++++</v>
      </c>
    </row>
    <row r="23" spans="1:16" s="9" customFormat="1" ht="10.199999999999999" x14ac:dyDescent="0.3">
      <c r="A23" s="32" t="s">
        <v>962</v>
      </c>
      <c r="B23" s="32" t="s">
        <v>1033</v>
      </c>
      <c r="C23" s="32" t="s">
        <v>1034</v>
      </c>
      <c r="D23" s="32" t="s">
        <v>1035</v>
      </c>
      <c r="E23" s="32" t="s">
        <v>1036</v>
      </c>
      <c r="F23" s="32" t="s">
        <v>1037</v>
      </c>
      <c r="G23" s="32" t="s">
        <v>966</v>
      </c>
      <c r="H23" s="32" t="s">
        <v>967</v>
      </c>
      <c r="I23" s="116" t="s">
        <v>968</v>
      </c>
      <c r="J23" s="116" t="s">
        <v>963</v>
      </c>
      <c r="K23" s="116" t="s">
        <v>969</v>
      </c>
    </row>
    <row r="24" spans="1:16" s="34" customFormat="1" ht="12" x14ac:dyDescent="0.3">
      <c r="A24" s="86"/>
      <c r="B24" s="86"/>
      <c r="C24" s="86"/>
      <c r="D24" s="86"/>
      <c r="E24" s="86"/>
      <c r="F24" s="86"/>
      <c r="G24" s="86"/>
      <c r="H24" s="86"/>
      <c r="I24" s="86"/>
      <c r="J24" s="86"/>
      <c r="K24" s="86"/>
    </row>
    <row r="25" spans="1:16" s="34" customFormat="1" ht="12" x14ac:dyDescent="0.3">
      <c r="A25" s="86"/>
      <c r="B25" s="86"/>
      <c r="C25" s="86"/>
      <c r="D25" s="86"/>
      <c r="E25" s="86"/>
      <c r="F25" s="86"/>
      <c r="G25" s="86"/>
      <c r="H25" s="86"/>
      <c r="I25" s="86"/>
      <c r="J25" s="86"/>
      <c r="K25" s="86"/>
    </row>
    <row r="26" spans="1:16" s="34" customFormat="1" ht="12" x14ac:dyDescent="0.3">
      <c r="A26" s="86"/>
      <c r="B26" s="86"/>
      <c r="C26" s="86"/>
      <c r="D26" s="86"/>
      <c r="E26" s="86"/>
      <c r="F26" s="86"/>
      <c r="G26" s="86"/>
      <c r="H26" s="86"/>
      <c r="I26" s="86"/>
      <c r="J26" s="86"/>
      <c r="K26" s="86"/>
    </row>
    <row r="27" spans="1:16" s="34" customFormat="1" ht="12" x14ac:dyDescent="0.3">
      <c r="A27" s="86"/>
      <c r="B27" s="86"/>
      <c r="C27" s="86"/>
      <c r="D27" s="86"/>
      <c r="E27" s="86"/>
      <c r="F27" s="86"/>
      <c r="G27" s="86"/>
      <c r="H27" s="86"/>
      <c r="I27" s="86"/>
      <c r="J27" s="86"/>
      <c r="K27" s="86"/>
    </row>
    <row r="28" spans="1:16" s="34" customFormat="1" ht="12" x14ac:dyDescent="0.3">
      <c r="A28" s="86"/>
      <c r="B28" s="86"/>
      <c r="C28" s="86"/>
      <c r="D28" s="86"/>
      <c r="E28" s="86"/>
      <c r="F28" s="86"/>
      <c r="G28" s="86"/>
      <c r="H28" s="86"/>
      <c r="I28" s="86"/>
      <c r="J28" s="86"/>
      <c r="K28" s="86"/>
    </row>
    <row r="29" spans="1:16" s="34" customFormat="1" ht="12" x14ac:dyDescent="0.3">
      <c r="A29" s="86"/>
      <c r="B29" s="86"/>
      <c r="C29" s="86"/>
      <c r="D29" s="86"/>
      <c r="E29" s="86"/>
      <c r="F29" s="86"/>
      <c r="G29" s="86"/>
      <c r="H29" s="86"/>
      <c r="I29" s="86"/>
      <c r="J29" s="86"/>
      <c r="K29" s="86"/>
    </row>
    <row r="30" spans="1:16" s="34" customFormat="1" ht="12" x14ac:dyDescent="0.3">
      <c r="A30" s="86"/>
      <c r="B30" s="86"/>
      <c r="C30" s="86"/>
      <c r="D30" s="86"/>
      <c r="E30" s="86"/>
      <c r="F30" s="86"/>
      <c r="G30" s="86"/>
      <c r="H30" s="86"/>
      <c r="I30" s="86"/>
      <c r="J30" s="86"/>
      <c r="K30" s="86"/>
    </row>
    <row r="31" spans="1:16" s="34" customFormat="1" ht="12" x14ac:dyDescent="0.3">
      <c r="A31" s="86"/>
      <c r="B31" s="86"/>
      <c r="C31" s="86"/>
      <c r="D31" s="86"/>
      <c r="E31" s="86"/>
      <c r="F31" s="86"/>
      <c r="G31" s="86"/>
      <c r="H31" s="86"/>
      <c r="I31" s="86"/>
      <c r="J31" s="86"/>
      <c r="K31" s="86"/>
    </row>
    <row r="32" spans="1:16" s="34" customFormat="1" ht="12" x14ac:dyDescent="0.3">
      <c r="A32" s="86"/>
      <c r="B32" s="86"/>
      <c r="C32" s="86"/>
      <c r="D32" s="86"/>
      <c r="E32" s="86"/>
      <c r="F32" s="86"/>
      <c r="G32" s="86"/>
      <c r="H32" s="86"/>
      <c r="I32" s="86"/>
      <c r="J32" s="86"/>
      <c r="K32" s="86"/>
    </row>
    <row r="33" spans="1:11" s="34" customFormat="1" ht="12" x14ac:dyDescent="0.3">
      <c r="A33" s="86"/>
      <c r="B33" s="86"/>
      <c r="C33" s="86"/>
      <c r="D33" s="86"/>
      <c r="E33" s="86"/>
      <c r="F33" s="86"/>
      <c r="G33" s="86"/>
      <c r="H33" s="86"/>
      <c r="I33" s="86"/>
      <c r="J33" s="86"/>
      <c r="K33" s="86"/>
    </row>
    <row r="34" spans="1:11" s="34" customFormat="1" ht="12" x14ac:dyDescent="0.3">
      <c r="A34" s="86"/>
      <c r="B34" s="86"/>
      <c r="C34" s="86"/>
      <c r="D34" s="86"/>
      <c r="E34" s="86"/>
      <c r="F34" s="86"/>
      <c r="G34" s="86"/>
      <c r="H34" s="86"/>
      <c r="I34" s="86"/>
      <c r="J34" s="86"/>
      <c r="K34" s="86"/>
    </row>
    <row r="35" spans="1:11" s="34" customFormat="1" ht="12" x14ac:dyDescent="0.3">
      <c r="A35" s="86"/>
      <c r="B35" s="86"/>
      <c r="C35" s="86"/>
      <c r="D35" s="86"/>
      <c r="E35" s="86"/>
      <c r="F35" s="86"/>
      <c r="G35" s="86"/>
      <c r="H35" s="86"/>
      <c r="I35" s="86"/>
      <c r="J35" s="86"/>
      <c r="K35" s="86"/>
    </row>
    <row r="36" spans="1:11" s="34" customFormat="1" ht="12" x14ac:dyDescent="0.3">
      <c r="A36" s="86"/>
      <c r="B36" s="86"/>
      <c r="C36" s="86"/>
      <c r="D36" s="86"/>
      <c r="E36" s="86"/>
      <c r="F36" s="86"/>
      <c r="G36" s="86"/>
      <c r="H36" s="86"/>
      <c r="I36" s="86"/>
      <c r="J36" s="86"/>
      <c r="K36" s="86"/>
    </row>
    <row r="37" spans="1:11" s="34" customFormat="1" ht="12" x14ac:dyDescent="0.3">
      <c r="A37" s="86"/>
      <c r="B37" s="86"/>
      <c r="C37" s="86"/>
      <c r="D37" s="86"/>
      <c r="E37" s="86"/>
      <c r="F37" s="86"/>
      <c r="G37" s="86"/>
      <c r="H37" s="86"/>
      <c r="I37" s="86"/>
      <c r="J37" s="86"/>
      <c r="K37" s="86"/>
    </row>
    <row r="38" spans="1:11" s="34" customFormat="1" ht="12" x14ac:dyDescent="0.3">
      <c r="A38" s="86"/>
      <c r="B38" s="86"/>
      <c r="C38" s="86"/>
      <c r="D38" s="86"/>
      <c r="E38" s="86"/>
      <c r="F38" s="86"/>
      <c r="G38" s="86"/>
      <c r="H38" s="86"/>
      <c r="I38" s="86"/>
      <c r="J38" s="86"/>
      <c r="K38" s="86"/>
    </row>
    <row r="39" spans="1:11" s="34" customFormat="1" ht="12" x14ac:dyDescent="0.3">
      <c r="A39" s="86"/>
      <c r="B39" s="86"/>
      <c r="C39" s="86"/>
      <c r="D39" s="86"/>
      <c r="E39" s="86"/>
      <c r="F39" s="86"/>
      <c r="G39" s="86"/>
      <c r="H39" s="86"/>
      <c r="I39" s="86"/>
      <c r="J39" s="86"/>
      <c r="K39" s="86"/>
    </row>
    <row r="40" spans="1:11" s="34" customFormat="1" ht="12" x14ac:dyDescent="0.3">
      <c r="A40" s="86"/>
      <c r="B40" s="86"/>
      <c r="C40" s="86"/>
      <c r="D40" s="86"/>
      <c r="E40" s="86"/>
      <c r="F40" s="86"/>
      <c r="G40" s="86"/>
      <c r="H40" s="86"/>
      <c r="I40" s="86"/>
      <c r="J40" s="86"/>
      <c r="K40" s="86"/>
    </row>
    <row r="41" spans="1:11" s="34" customFormat="1" ht="12" x14ac:dyDescent="0.3">
      <c r="A41" s="86"/>
      <c r="B41" s="86"/>
      <c r="C41" s="86"/>
      <c r="D41" s="86"/>
      <c r="E41" s="86"/>
      <c r="F41" s="86"/>
      <c r="G41" s="86"/>
      <c r="H41" s="86"/>
      <c r="I41" s="86"/>
      <c r="J41" s="86"/>
      <c r="K41" s="86"/>
    </row>
    <row r="42" spans="1:11" s="34" customFormat="1" ht="12" x14ac:dyDescent="0.3">
      <c r="A42" s="86"/>
      <c r="B42" s="86"/>
      <c r="C42" s="86"/>
      <c r="D42" s="86"/>
      <c r="E42" s="86"/>
      <c r="F42" s="86"/>
      <c r="G42" s="86"/>
      <c r="H42" s="86"/>
      <c r="I42" s="86"/>
      <c r="J42" s="86"/>
      <c r="K42" s="86"/>
    </row>
    <row r="43" spans="1:11" s="34" customFormat="1" ht="12" x14ac:dyDescent="0.3">
      <c r="A43" s="86"/>
      <c r="B43" s="86"/>
      <c r="C43" s="86"/>
      <c r="D43" s="86"/>
      <c r="E43" s="86"/>
      <c r="F43" s="86"/>
      <c r="G43" s="86"/>
      <c r="H43" s="86"/>
      <c r="I43" s="86"/>
      <c r="J43" s="86"/>
      <c r="K43" s="86"/>
    </row>
    <row r="44" spans="1:11" s="34" customFormat="1" ht="12" x14ac:dyDescent="0.3">
      <c r="A44" s="86"/>
      <c r="B44" s="86"/>
      <c r="C44" s="86"/>
      <c r="D44" s="86"/>
      <c r="E44" s="86"/>
      <c r="F44" s="86"/>
      <c r="G44" s="86"/>
      <c r="H44" s="86"/>
      <c r="I44" s="86"/>
      <c r="J44" s="86"/>
      <c r="K44" s="86"/>
    </row>
    <row r="45" spans="1:11" s="34" customFormat="1" ht="12" x14ac:dyDescent="0.3">
      <c r="A45" s="86"/>
      <c r="B45" s="86"/>
      <c r="C45" s="86"/>
      <c r="D45" s="86"/>
      <c r="E45" s="86"/>
      <c r="F45" s="86"/>
      <c r="G45" s="86"/>
      <c r="H45" s="86"/>
      <c r="I45" s="86"/>
      <c r="J45" s="86"/>
      <c r="K45" s="86"/>
    </row>
    <row r="46" spans="1:11" s="34" customFormat="1" ht="12" x14ac:dyDescent="0.3">
      <c r="A46" s="86"/>
      <c r="B46" s="86"/>
      <c r="C46" s="86"/>
      <c r="D46" s="86"/>
      <c r="E46" s="86"/>
      <c r="F46" s="86"/>
      <c r="G46" s="86"/>
      <c r="H46" s="86"/>
      <c r="I46" s="86"/>
      <c r="J46" s="86"/>
      <c r="K46" s="86"/>
    </row>
    <row r="47" spans="1:11" s="34" customFormat="1" ht="12" x14ac:dyDescent="0.3">
      <c r="A47" s="86"/>
      <c r="B47" s="86"/>
      <c r="C47" s="86"/>
      <c r="D47" s="86"/>
      <c r="E47" s="86"/>
      <c r="F47" s="86"/>
      <c r="G47" s="86"/>
      <c r="H47" s="86"/>
      <c r="I47" s="86"/>
      <c r="J47" s="86"/>
      <c r="K47" s="86"/>
    </row>
    <row r="48" spans="1:11" s="34" customFormat="1" ht="12" x14ac:dyDescent="0.3">
      <c r="A48" s="86"/>
      <c r="B48" s="86"/>
      <c r="C48" s="86"/>
      <c r="D48" s="86"/>
      <c r="E48" s="86"/>
      <c r="F48" s="86"/>
      <c r="G48" s="86"/>
      <c r="H48" s="86"/>
      <c r="I48" s="86"/>
      <c r="J48" s="86"/>
      <c r="K48" s="86"/>
    </row>
    <row r="49" spans="1:11" s="34" customFormat="1" ht="12" x14ac:dyDescent="0.3">
      <c r="A49" s="86"/>
      <c r="B49" s="86"/>
      <c r="C49" s="86"/>
      <c r="D49" s="86"/>
      <c r="E49" s="86"/>
      <c r="F49" s="86"/>
      <c r="G49" s="86"/>
      <c r="H49" s="86"/>
      <c r="I49" s="86"/>
      <c r="J49" s="86"/>
      <c r="K49" s="86"/>
    </row>
    <row r="50" spans="1:11" s="34" customFormat="1" ht="12" x14ac:dyDescent="0.3">
      <c r="A50" s="86"/>
      <c r="B50" s="86"/>
      <c r="C50" s="86"/>
      <c r="D50" s="86"/>
      <c r="E50" s="86"/>
      <c r="F50" s="86"/>
      <c r="G50" s="86"/>
      <c r="H50" s="86"/>
      <c r="I50" s="86"/>
      <c r="J50" s="86"/>
      <c r="K50" s="86"/>
    </row>
  </sheetData>
  <sheetProtection algorithmName="SHA-512" hashValue="Bg22Ef3WD3WcqKfBKSkYlhSaUTMY/8ytnaNqp3dvLUD44v5CRPWADmRS6Qh1kqvNcE3cj35H0mLZkmisuyw+/A==" saltValue="EY4ShI8XjfhyrcEyM6/EUw==" spinCount="100000" sheet="1" scenarios="1" formatCells="0" formatRows="0" insertRows="0" deleteRows="0" autoFilter="0"/>
  <mergeCells count="11">
    <mergeCell ref="C20:E20"/>
    <mergeCell ref="J19:K19"/>
    <mergeCell ref="J20:K20"/>
    <mergeCell ref="B2:M2"/>
    <mergeCell ref="A4:E4"/>
    <mergeCell ref="A1:A2"/>
    <mergeCell ref="B14:E14"/>
    <mergeCell ref="A13:E13"/>
    <mergeCell ref="B1:M1"/>
    <mergeCell ref="A18:E18"/>
    <mergeCell ref="A19:I19"/>
  </mergeCells>
  <conditionalFormatting sqref="C24:E50 J32:K50">
    <cfRule type="cellIs" dxfId="1" priority="1" operator="equal">
      <formula>1</formula>
    </cfRule>
  </conditionalFormatting>
  <conditionalFormatting sqref="J24:K30 J31">
    <cfRule type="cellIs" dxfId="0" priority="4" operator="equal">
      <formula>1</formula>
    </cfRule>
  </conditionalFormatting>
  <dataValidations count="4">
    <dataValidation type="list" allowBlank="1" showInputMessage="1" showErrorMessage="1" sqref="A24:E50" xr:uid="{C22F81A6-0678-47E2-AFF6-4F53CA1C49B4}">
      <formula1>FlagCod</formula1>
    </dataValidation>
    <dataValidation type="list" allowBlank="1" showInputMessage="1" showErrorMessage="1" sqref="G24:G50" xr:uid="{D5BD189C-777D-4079-A2FC-06DE5B1AE4CC}">
      <formula1>ProdTypeCod</formula1>
    </dataValidation>
    <dataValidation type="list" allowBlank="1" showInputMessage="1" showErrorMessage="1" sqref="H24:H50" xr:uid="{06E4A1C9-3DF6-4CE8-8B2F-F672AF7B4C00}">
      <formula1>ProdShapeCod</formula1>
    </dataValidation>
    <dataValidation type="list" allowBlank="1" showInputMessage="1" showErrorMessage="1" sqref="J24:J50" xr:uid="{1D489B2B-080A-40F4-BB02-54ECBC1792E2}">
      <formula1>AreasCod</formula1>
    </dataValidation>
  </dataValidations>
  <hyperlinks>
    <hyperlink ref="E21" location="FlagCod" display="FlagCod" xr:uid="{00000000-0004-0000-0100-000002000000}"/>
    <hyperlink ref="A14" location="'CP16A (SD)'!A1" display="'CP16A (SD)'!A1" xr:uid="{00000000-0004-0000-0100-000004000000}"/>
    <hyperlink ref="A21" location="FlagCod" display="FlagCod" xr:uid="{8DC73722-E3B9-4CBD-86D9-69122A64F113}"/>
    <hyperlink ref="B21" location="FlagCod" display="FlagCod" xr:uid="{402B32F0-810F-4FDE-BBDB-835B2E8BF7E6}"/>
    <hyperlink ref="C21" location="FlagCod" display="FlagCod" xr:uid="{2D1DCD57-6657-48E2-8A6B-988085764D9E}"/>
    <hyperlink ref="D21" location="FlagCod" display="FlagCod" xr:uid="{5F7EDFA1-92D0-4E74-8DF0-E8EA4C77906E}"/>
    <hyperlink ref="G21" location="ProdTypeCod" display="ProdTypeCod" xr:uid="{00BDB032-9ECE-49D3-B04D-959CA7E8FE85}"/>
    <hyperlink ref="H21" location="ProdShapeCod" display="ProdShapeCod" xr:uid="{42FEFA2A-CADD-47C6-A629-18C6DB5812F1}"/>
    <hyperlink ref="J21" location="AreasCod" display="AreasCod" xr:uid="{393EFA67-C977-47EF-B257-3308D72F2EF1}"/>
  </hyperlinks>
  <pageMargins left="0.39370078740157483" right="0.39370078740157483" top="0.39370078740157483" bottom="0.39370078740157483" header="0.31496062992125984" footer="0.31496062992125984"/>
  <pageSetup paperSize="9" scale="99" fitToWidth="2"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R176"/>
  <sheetViews>
    <sheetView zoomScale="90" zoomScaleNormal="90" workbookViewId="0">
      <selection activeCell="A2" sqref="A2"/>
    </sheetView>
  </sheetViews>
  <sheetFormatPr defaultColWidth="7.21875" defaultRowHeight="12" x14ac:dyDescent="0.25"/>
  <cols>
    <col min="1" max="1" width="22.109375" style="24" bestFit="1" customWidth="1"/>
    <col min="2" max="2" width="7.109375" style="24" bestFit="1" customWidth="1"/>
    <col min="3" max="3" width="5.88671875" style="24" bestFit="1" customWidth="1"/>
    <col min="4" max="4" width="8.77734375" style="24" bestFit="1" customWidth="1"/>
    <col min="5" max="5" width="2.109375" style="24" customWidth="1"/>
    <col min="6" max="6" width="8.6640625" style="24" bestFit="1" customWidth="1"/>
    <col min="7" max="7" width="9.33203125" style="24" bestFit="1" customWidth="1"/>
    <col min="8" max="8" width="49.77734375" style="24" bestFit="1" customWidth="1"/>
    <col min="9" max="9" width="2.109375" style="24" customWidth="1"/>
    <col min="10" max="10" width="17.109375" style="24" bestFit="1" customWidth="1"/>
    <col min="11" max="11" width="16.109375" style="24" bestFit="1" customWidth="1"/>
    <col min="12" max="12" width="22" style="24" bestFit="1" customWidth="1"/>
    <col min="13" max="13" width="21.88671875" style="24" bestFit="1" customWidth="1"/>
    <col min="14" max="14" width="9.88671875" style="24" bestFit="1" customWidth="1"/>
    <col min="15" max="15" width="15.109375" style="24" bestFit="1" customWidth="1"/>
    <col min="16" max="16" width="9.109375" style="24" bestFit="1" customWidth="1"/>
    <col min="17" max="18" width="9.6640625" style="24" customWidth="1"/>
    <col min="19" max="16384" width="7.21875" style="24"/>
  </cols>
  <sheetData>
    <row r="1" spans="1:18" x14ac:dyDescent="0.25">
      <c r="A1" s="210" t="s">
        <v>583</v>
      </c>
      <c r="B1" s="210"/>
      <c r="C1" s="210"/>
      <c r="D1" s="210"/>
      <c r="E1" s="103"/>
      <c r="F1" s="213" t="s">
        <v>1188</v>
      </c>
      <c r="G1" s="213"/>
      <c r="I1" s="103"/>
      <c r="J1" s="212" t="s">
        <v>960</v>
      </c>
      <c r="K1" s="212"/>
      <c r="L1" s="212"/>
      <c r="M1" s="212"/>
      <c r="N1" s="212"/>
      <c r="O1" s="212"/>
      <c r="P1" s="212"/>
      <c r="Q1" s="103"/>
      <c r="R1" s="103"/>
    </row>
    <row r="2" spans="1:18" x14ac:dyDescent="0.25">
      <c r="A2" s="113" t="s">
        <v>18</v>
      </c>
      <c r="B2" s="114" t="s">
        <v>584</v>
      </c>
      <c r="C2" s="114" t="s">
        <v>390</v>
      </c>
      <c r="D2" s="115" t="s">
        <v>19</v>
      </c>
      <c r="E2" s="22"/>
      <c r="F2" s="113" t="s">
        <v>390</v>
      </c>
      <c r="G2" s="214" t="s">
        <v>437</v>
      </c>
      <c r="H2" s="215"/>
      <c r="I2" s="22"/>
      <c r="J2" s="104" t="s">
        <v>755</v>
      </c>
      <c r="K2" s="105" t="s">
        <v>756</v>
      </c>
      <c r="L2" s="105" t="s">
        <v>757</v>
      </c>
      <c r="M2" s="105" t="s">
        <v>758</v>
      </c>
      <c r="N2" s="105" t="s">
        <v>759</v>
      </c>
      <c r="O2" s="105" t="s">
        <v>760</v>
      </c>
      <c r="P2" s="106" t="s">
        <v>761</v>
      </c>
      <c r="Q2" s="22"/>
      <c r="R2" s="22"/>
    </row>
    <row r="3" spans="1:18" x14ac:dyDescent="0.25">
      <c r="A3" s="98" t="s">
        <v>158</v>
      </c>
      <c r="B3" s="24" t="s">
        <v>157</v>
      </c>
      <c r="C3" s="143" t="s">
        <v>391</v>
      </c>
      <c r="D3" s="99" t="s">
        <v>159</v>
      </c>
      <c r="E3" s="22"/>
      <c r="F3" s="98" t="s">
        <v>391</v>
      </c>
      <c r="G3" s="216" t="s">
        <v>1189</v>
      </c>
      <c r="H3" s="216"/>
      <c r="I3" s="22"/>
      <c r="J3" s="97" t="s">
        <v>764</v>
      </c>
      <c r="K3" s="23" t="s">
        <v>765</v>
      </c>
      <c r="L3" s="23" t="s">
        <v>766</v>
      </c>
      <c r="M3" s="23" t="s">
        <v>767</v>
      </c>
      <c r="N3" s="23" t="s">
        <v>768</v>
      </c>
      <c r="O3" s="23" t="s">
        <v>762</v>
      </c>
      <c r="P3" s="95" t="s">
        <v>763</v>
      </c>
      <c r="Q3" s="22"/>
      <c r="R3" s="22"/>
    </row>
    <row r="4" spans="1:18" x14ac:dyDescent="0.25">
      <c r="A4" s="98" t="s">
        <v>119</v>
      </c>
      <c r="B4" s="24" t="s">
        <v>118</v>
      </c>
      <c r="C4" s="143" t="s">
        <v>391</v>
      </c>
      <c r="D4" s="99" t="s">
        <v>120</v>
      </c>
      <c r="E4" s="22"/>
      <c r="F4" s="98" t="s">
        <v>392</v>
      </c>
      <c r="G4" s="216" t="s">
        <v>1190</v>
      </c>
      <c r="H4" s="216"/>
      <c r="I4" s="22"/>
      <c r="J4" s="107" t="s">
        <v>769</v>
      </c>
      <c r="K4" s="108" t="s">
        <v>770</v>
      </c>
      <c r="L4" s="108" t="s">
        <v>771</v>
      </c>
      <c r="M4" s="108" t="s">
        <v>772</v>
      </c>
      <c r="N4" s="108" t="s">
        <v>773</v>
      </c>
      <c r="O4" s="108" t="s">
        <v>762</v>
      </c>
      <c r="P4" s="109" t="s">
        <v>763</v>
      </c>
      <c r="Q4" s="22"/>
      <c r="R4" s="22"/>
    </row>
    <row r="5" spans="1:18" x14ac:dyDescent="0.25">
      <c r="A5" s="98" t="s">
        <v>46</v>
      </c>
      <c r="B5" s="24" t="s">
        <v>45</v>
      </c>
      <c r="C5" s="143" t="s">
        <v>391</v>
      </c>
      <c r="D5" s="99" t="s">
        <v>47</v>
      </c>
      <c r="E5" s="22"/>
      <c r="F5" s="110" t="s">
        <v>393</v>
      </c>
      <c r="G5" s="217" t="s">
        <v>1191</v>
      </c>
      <c r="H5" s="218"/>
      <c r="I5" s="22"/>
      <c r="Q5" s="22"/>
      <c r="R5" s="22"/>
    </row>
    <row r="6" spans="1:18" x14ac:dyDescent="0.25">
      <c r="A6" s="98" t="s">
        <v>113</v>
      </c>
      <c r="B6" s="24" t="s">
        <v>112</v>
      </c>
      <c r="C6" s="143" t="s">
        <v>391</v>
      </c>
      <c r="D6" s="99" t="s">
        <v>114</v>
      </c>
      <c r="E6" s="22"/>
      <c r="I6" s="22"/>
      <c r="J6" s="126" t="s">
        <v>800</v>
      </c>
      <c r="K6" s="126"/>
      <c r="L6" s="126"/>
      <c r="M6" s="126"/>
      <c r="Q6" s="22"/>
      <c r="R6" s="22"/>
    </row>
    <row r="7" spans="1:18" x14ac:dyDescent="0.25">
      <c r="A7" s="98" t="s">
        <v>148</v>
      </c>
      <c r="B7" s="24" t="s">
        <v>147</v>
      </c>
      <c r="C7" s="143" t="s">
        <v>391</v>
      </c>
      <c r="D7" s="99" t="s">
        <v>149</v>
      </c>
      <c r="E7" s="22"/>
      <c r="F7" s="211" t="s">
        <v>651</v>
      </c>
      <c r="G7" s="211"/>
      <c r="H7" s="211"/>
      <c r="I7" s="22"/>
      <c r="J7" s="104" t="s">
        <v>958</v>
      </c>
      <c r="K7" s="105" t="s">
        <v>801</v>
      </c>
      <c r="L7" s="105" t="s">
        <v>802</v>
      </c>
      <c r="M7" s="106" t="s">
        <v>803</v>
      </c>
      <c r="N7" s="126"/>
      <c r="O7" s="126"/>
      <c r="P7" s="126"/>
      <c r="Q7" s="22"/>
      <c r="R7" s="22"/>
    </row>
    <row r="8" spans="1:18" x14ac:dyDescent="0.25">
      <c r="A8" s="98" t="s">
        <v>36</v>
      </c>
      <c r="B8" s="24" t="s">
        <v>35</v>
      </c>
      <c r="C8" s="143" t="s">
        <v>391</v>
      </c>
      <c r="D8" s="99" t="s">
        <v>37</v>
      </c>
      <c r="E8" s="22"/>
      <c r="F8" s="91" t="s">
        <v>652</v>
      </c>
      <c r="G8" s="92" t="s">
        <v>653</v>
      </c>
      <c r="H8" s="93" t="s">
        <v>654</v>
      </c>
      <c r="I8" s="22"/>
      <c r="J8" s="98" t="s">
        <v>71</v>
      </c>
      <c r="K8" s="24" t="s">
        <v>774</v>
      </c>
      <c r="L8" s="24" t="s">
        <v>804</v>
      </c>
      <c r="M8" s="99" t="s">
        <v>805</v>
      </c>
      <c r="Q8" s="22"/>
      <c r="R8" s="22"/>
    </row>
    <row r="9" spans="1:18" x14ac:dyDescent="0.25">
      <c r="A9" s="98" t="s">
        <v>32</v>
      </c>
      <c r="B9" s="24" t="s">
        <v>31</v>
      </c>
      <c r="C9" s="143" t="s">
        <v>391</v>
      </c>
      <c r="D9" s="99" t="s">
        <v>33</v>
      </c>
      <c r="E9" s="22"/>
      <c r="F9" s="94" t="s">
        <v>9</v>
      </c>
      <c r="G9" s="70" t="s">
        <v>9</v>
      </c>
      <c r="H9" s="95" t="s">
        <v>655</v>
      </c>
      <c r="I9" s="22"/>
      <c r="J9" s="98" t="s">
        <v>775</v>
      </c>
      <c r="K9" s="24" t="s">
        <v>776</v>
      </c>
      <c r="L9" s="24" t="s">
        <v>806</v>
      </c>
      <c r="M9" s="99" t="s">
        <v>807</v>
      </c>
      <c r="Q9" s="22"/>
      <c r="R9" s="22"/>
    </row>
    <row r="10" spans="1:18" x14ac:dyDescent="0.25">
      <c r="A10" s="98" t="s">
        <v>55</v>
      </c>
      <c r="B10" s="24" t="s">
        <v>54</v>
      </c>
      <c r="C10" s="143" t="s">
        <v>391</v>
      </c>
      <c r="D10" s="99" t="s">
        <v>56</v>
      </c>
      <c r="E10" s="22"/>
      <c r="F10" s="94" t="s">
        <v>656</v>
      </c>
      <c r="G10" s="23" t="s">
        <v>9</v>
      </c>
      <c r="H10" s="96" t="s">
        <v>657</v>
      </c>
      <c r="I10" s="22"/>
      <c r="J10" s="98" t="s">
        <v>777</v>
      </c>
      <c r="K10" s="24" t="s">
        <v>778</v>
      </c>
      <c r="L10" s="24" t="s">
        <v>808</v>
      </c>
      <c r="M10" s="99" t="s">
        <v>809</v>
      </c>
      <c r="Q10" s="22"/>
      <c r="R10" s="22"/>
    </row>
    <row r="11" spans="1:18" x14ac:dyDescent="0.25">
      <c r="A11" s="98" t="s">
        <v>394</v>
      </c>
      <c r="B11" s="24" t="s">
        <v>77</v>
      </c>
      <c r="C11" s="143" t="s">
        <v>391</v>
      </c>
      <c r="D11" s="99" t="s">
        <v>78</v>
      </c>
      <c r="E11" s="22"/>
      <c r="F11" s="97" t="s">
        <v>658</v>
      </c>
      <c r="G11" s="23" t="s">
        <v>9</v>
      </c>
      <c r="H11" s="95" t="s">
        <v>659</v>
      </c>
      <c r="I11" s="22"/>
      <c r="J11" s="98" t="s">
        <v>779</v>
      </c>
      <c r="K11" s="24" t="s">
        <v>780</v>
      </c>
      <c r="L11" s="24" t="s">
        <v>810</v>
      </c>
      <c r="M11" s="99" t="s">
        <v>811</v>
      </c>
      <c r="Q11" s="22"/>
      <c r="R11" s="22"/>
    </row>
    <row r="12" spans="1:18" x14ac:dyDescent="0.25">
      <c r="A12" s="98" t="s">
        <v>176</v>
      </c>
      <c r="B12" s="24" t="s">
        <v>175</v>
      </c>
      <c r="C12" s="143" t="s">
        <v>391</v>
      </c>
      <c r="D12" s="99" t="s">
        <v>177</v>
      </c>
      <c r="E12" s="22"/>
      <c r="F12" s="97" t="s">
        <v>660</v>
      </c>
      <c r="G12" s="23" t="s">
        <v>9</v>
      </c>
      <c r="H12" s="95" t="s">
        <v>661</v>
      </c>
      <c r="I12" s="22"/>
      <c r="J12" s="98" t="s">
        <v>781</v>
      </c>
      <c r="K12" s="24" t="s">
        <v>782</v>
      </c>
      <c r="L12" s="24" t="s">
        <v>812</v>
      </c>
      <c r="M12" s="99" t="s">
        <v>839</v>
      </c>
      <c r="Q12" s="22"/>
      <c r="R12" s="22"/>
    </row>
    <row r="13" spans="1:18" x14ac:dyDescent="0.25">
      <c r="A13" s="98" t="s">
        <v>168</v>
      </c>
      <c r="B13" s="24" t="s">
        <v>413</v>
      </c>
      <c r="C13" s="143" t="s">
        <v>391</v>
      </c>
      <c r="D13" s="99" t="s">
        <v>414</v>
      </c>
      <c r="E13" s="22"/>
      <c r="F13" s="97" t="s">
        <v>662</v>
      </c>
      <c r="G13" s="23" t="s">
        <v>9</v>
      </c>
      <c r="H13" s="95" t="s">
        <v>663</v>
      </c>
      <c r="I13" s="22"/>
      <c r="J13" s="98" t="s">
        <v>783</v>
      </c>
      <c r="K13" s="24" t="s">
        <v>784</v>
      </c>
      <c r="L13" s="24" t="s">
        <v>813</v>
      </c>
      <c r="M13" s="99" t="s">
        <v>814</v>
      </c>
      <c r="Q13" s="22"/>
      <c r="R13" s="22"/>
    </row>
    <row r="14" spans="1:18" x14ac:dyDescent="0.25">
      <c r="A14" s="98" t="s">
        <v>243</v>
      </c>
      <c r="B14" s="24" t="s">
        <v>242</v>
      </c>
      <c r="C14" s="143" t="s">
        <v>391</v>
      </c>
      <c r="D14" s="99" t="s">
        <v>244</v>
      </c>
      <c r="E14" s="22"/>
      <c r="F14" s="94" t="s">
        <v>664</v>
      </c>
      <c r="G14" s="70" t="s">
        <v>9</v>
      </c>
      <c r="H14" s="95" t="s">
        <v>665</v>
      </c>
      <c r="I14" s="22"/>
      <c r="J14" s="98" t="s">
        <v>61</v>
      </c>
      <c r="K14" s="24" t="s">
        <v>785</v>
      </c>
      <c r="L14" s="24" t="s">
        <v>815</v>
      </c>
      <c r="M14" s="99" t="s">
        <v>816</v>
      </c>
      <c r="Q14" s="22"/>
      <c r="R14" s="22"/>
    </row>
    <row r="15" spans="1:18" x14ac:dyDescent="0.25">
      <c r="A15" s="98" t="s">
        <v>438</v>
      </c>
      <c r="B15" s="24" t="s">
        <v>43</v>
      </c>
      <c r="C15" s="143" t="s">
        <v>391</v>
      </c>
      <c r="D15" s="99" t="s">
        <v>44</v>
      </c>
      <c r="E15" s="22"/>
      <c r="F15" s="97" t="s">
        <v>666</v>
      </c>
      <c r="G15" s="70" t="s">
        <v>9</v>
      </c>
      <c r="H15" s="95" t="s">
        <v>667</v>
      </c>
      <c r="I15" s="22"/>
      <c r="J15" s="98" t="s">
        <v>786</v>
      </c>
      <c r="K15" s="24" t="s">
        <v>787</v>
      </c>
      <c r="L15" s="24" t="s">
        <v>817</v>
      </c>
      <c r="M15" s="99" t="s">
        <v>818</v>
      </c>
      <c r="Q15" s="22"/>
      <c r="R15" s="22"/>
    </row>
    <row r="16" spans="1:18" x14ac:dyDescent="0.25">
      <c r="A16" s="98" t="s">
        <v>1192</v>
      </c>
      <c r="B16" s="24" t="s">
        <v>1193</v>
      </c>
      <c r="C16" s="143" t="s">
        <v>391</v>
      </c>
      <c r="D16" s="99" t="s">
        <v>1193</v>
      </c>
      <c r="E16" s="22"/>
      <c r="F16" s="94" t="s">
        <v>668</v>
      </c>
      <c r="G16" s="70" t="s">
        <v>9</v>
      </c>
      <c r="H16" s="95" t="s">
        <v>669</v>
      </c>
      <c r="I16" s="22"/>
      <c r="J16" s="98" t="s">
        <v>788</v>
      </c>
      <c r="K16" s="24" t="s">
        <v>789</v>
      </c>
      <c r="L16" s="24" t="s">
        <v>819</v>
      </c>
      <c r="M16" s="99" t="s">
        <v>820</v>
      </c>
      <c r="Q16" s="22"/>
      <c r="R16" s="22"/>
    </row>
    <row r="17" spans="1:18" x14ac:dyDescent="0.25">
      <c r="A17" s="98" t="s">
        <v>1084</v>
      </c>
      <c r="B17" s="24" t="s">
        <v>1085</v>
      </c>
      <c r="C17" s="143" t="s">
        <v>391</v>
      </c>
      <c r="D17" s="99" t="s">
        <v>641</v>
      </c>
      <c r="E17" s="22"/>
      <c r="F17" s="94" t="s">
        <v>670</v>
      </c>
      <c r="G17" s="70" t="s">
        <v>9</v>
      </c>
      <c r="H17" s="95" t="s">
        <v>671</v>
      </c>
      <c r="I17" s="22"/>
      <c r="J17" s="98" t="s">
        <v>790</v>
      </c>
      <c r="K17" s="24" t="s">
        <v>791</v>
      </c>
      <c r="L17" s="24" t="s">
        <v>821</v>
      </c>
      <c r="M17" s="99" t="s">
        <v>822</v>
      </c>
      <c r="Q17" s="22"/>
      <c r="R17" s="22"/>
    </row>
    <row r="18" spans="1:18" x14ac:dyDescent="0.25">
      <c r="A18" s="98" t="s">
        <v>1086</v>
      </c>
      <c r="B18" s="24" t="s">
        <v>1087</v>
      </c>
      <c r="C18" s="143" t="s">
        <v>391</v>
      </c>
      <c r="D18" s="99" t="s">
        <v>97</v>
      </c>
      <c r="E18" s="22"/>
      <c r="F18" s="94" t="s">
        <v>672</v>
      </c>
      <c r="G18" s="70" t="s">
        <v>9</v>
      </c>
      <c r="H18" s="95" t="s">
        <v>673</v>
      </c>
      <c r="I18" s="22"/>
      <c r="J18" s="98" t="s">
        <v>792</v>
      </c>
      <c r="K18" s="24" t="s">
        <v>793</v>
      </c>
      <c r="L18" s="24" t="s">
        <v>823</v>
      </c>
      <c r="M18" s="99" t="s">
        <v>824</v>
      </c>
      <c r="Q18" s="22"/>
      <c r="R18" s="22"/>
    </row>
    <row r="19" spans="1:18" x14ac:dyDescent="0.25">
      <c r="A19" s="98" t="s">
        <v>1088</v>
      </c>
      <c r="B19" s="24" t="s">
        <v>1089</v>
      </c>
      <c r="C19" s="143" t="s">
        <v>391</v>
      </c>
      <c r="D19" s="99" t="s">
        <v>90</v>
      </c>
      <c r="E19" s="22"/>
      <c r="F19" s="97" t="s">
        <v>674</v>
      </c>
      <c r="G19" s="23" t="s">
        <v>9</v>
      </c>
      <c r="H19" s="95" t="s">
        <v>675</v>
      </c>
      <c r="I19" s="22"/>
      <c r="J19" s="98" t="s">
        <v>96</v>
      </c>
      <c r="K19" s="24" t="s">
        <v>794</v>
      </c>
      <c r="L19" s="24" t="s">
        <v>831</v>
      </c>
      <c r="M19" s="99" t="s">
        <v>832</v>
      </c>
      <c r="Q19" s="22"/>
      <c r="R19" s="22"/>
    </row>
    <row r="20" spans="1:18" x14ac:dyDescent="0.25">
      <c r="A20" s="98" t="s">
        <v>1090</v>
      </c>
      <c r="B20" s="24" t="s">
        <v>1091</v>
      </c>
      <c r="C20" s="143" t="s">
        <v>391</v>
      </c>
      <c r="D20" s="99" t="s">
        <v>79</v>
      </c>
      <c r="E20" s="22"/>
      <c r="F20" s="94" t="s">
        <v>676</v>
      </c>
      <c r="G20" s="70" t="s">
        <v>9</v>
      </c>
      <c r="H20" s="96" t="s">
        <v>677</v>
      </c>
      <c r="I20" s="22"/>
      <c r="J20" s="98" t="s">
        <v>795</v>
      </c>
      <c r="K20" s="24" t="s">
        <v>796</v>
      </c>
      <c r="L20" s="24" t="s">
        <v>825</v>
      </c>
      <c r="M20" s="99" t="s">
        <v>826</v>
      </c>
      <c r="Q20" s="22"/>
      <c r="R20" s="22"/>
    </row>
    <row r="21" spans="1:18" x14ac:dyDescent="0.25">
      <c r="A21" s="98" t="s">
        <v>1092</v>
      </c>
      <c r="B21" s="24" t="s">
        <v>1093</v>
      </c>
      <c r="C21" s="143" t="s">
        <v>391</v>
      </c>
      <c r="D21" s="99" t="s">
        <v>91</v>
      </c>
      <c r="E21" s="22"/>
      <c r="F21" s="94" t="s">
        <v>678</v>
      </c>
      <c r="G21" s="70" t="s">
        <v>9</v>
      </c>
      <c r="H21" s="95" t="s">
        <v>679</v>
      </c>
      <c r="I21" s="22"/>
      <c r="J21" s="98" t="s">
        <v>5</v>
      </c>
      <c r="K21" s="24" t="s">
        <v>797</v>
      </c>
      <c r="L21" s="24" t="s">
        <v>827</v>
      </c>
      <c r="M21" s="99" t="s">
        <v>828</v>
      </c>
      <c r="Q21" s="22"/>
      <c r="R21" s="22"/>
    </row>
    <row r="22" spans="1:18" x14ac:dyDescent="0.25">
      <c r="A22" s="98" t="s">
        <v>1094</v>
      </c>
      <c r="B22" s="24" t="s">
        <v>1095</v>
      </c>
      <c r="C22" s="143" t="s">
        <v>391</v>
      </c>
      <c r="D22" s="99" t="s">
        <v>1096</v>
      </c>
      <c r="E22" s="22"/>
      <c r="F22" s="94" t="s">
        <v>16</v>
      </c>
      <c r="G22" s="70" t="s">
        <v>16</v>
      </c>
      <c r="H22" s="95" t="s">
        <v>680</v>
      </c>
      <c r="I22" s="22"/>
      <c r="J22" s="110" t="s">
        <v>798</v>
      </c>
      <c r="K22" s="111" t="s">
        <v>799</v>
      </c>
      <c r="L22" s="111" t="s">
        <v>829</v>
      </c>
      <c r="M22" s="112" t="s">
        <v>830</v>
      </c>
      <c r="Q22" s="22"/>
      <c r="R22" s="22"/>
    </row>
    <row r="23" spans="1:18" x14ac:dyDescent="0.25">
      <c r="A23" s="98" t="s">
        <v>1097</v>
      </c>
      <c r="B23" s="24" t="s">
        <v>1098</v>
      </c>
      <c r="C23" s="143" t="s">
        <v>391</v>
      </c>
      <c r="D23" s="99" t="s">
        <v>80</v>
      </c>
      <c r="E23" s="22"/>
      <c r="F23" s="94" t="s">
        <v>681</v>
      </c>
      <c r="G23" s="70" t="s">
        <v>16</v>
      </c>
      <c r="H23" s="95" t="s">
        <v>682</v>
      </c>
      <c r="I23" s="22"/>
      <c r="Q23" s="22"/>
      <c r="R23" s="22"/>
    </row>
    <row r="24" spans="1:18" x14ac:dyDescent="0.25">
      <c r="A24" s="98" t="s">
        <v>1099</v>
      </c>
      <c r="B24" s="24" t="s">
        <v>1100</v>
      </c>
      <c r="C24" s="143" t="s">
        <v>391</v>
      </c>
      <c r="D24" s="99" t="s">
        <v>88</v>
      </c>
      <c r="E24" s="22"/>
      <c r="F24" s="94" t="s">
        <v>683</v>
      </c>
      <c r="G24" s="70" t="s">
        <v>16</v>
      </c>
      <c r="H24" s="95" t="s">
        <v>684</v>
      </c>
      <c r="I24" s="22"/>
      <c r="J24" s="126" t="s">
        <v>838</v>
      </c>
      <c r="Q24" s="22"/>
      <c r="R24" s="22"/>
    </row>
    <row r="25" spans="1:18" x14ac:dyDescent="0.25">
      <c r="A25" s="98" t="s">
        <v>1101</v>
      </c>
      <c r="B25" s="24" t="s">
        <v>1102</v>
      </c>
      <c r="C25" s="143" t="s">
        <v>391</v>
      </c>
      <c r="D25" s="99" t="s">
        <v>95</v>
      </c>
      <c r="E25" s="22"/>
      <c r="F25" s="94" t="s">
        <v>685</v>
      </c>
      <c r="G25" s="70" t="s">
        <v>16</v>
      </c>
      <c r="H25" s="95" t="s">
        <v>686</v>
      </c>
      <c r="I25" s="22"/>
      <c r="J25" s="104" t="s">
        <v>959</v>
      </c>
      <c r="K25" s="105" t="s">
        <v>844</v>
      </c>
      <c r="L25" s="105" t="s">
        <v>845</v>
      </c>
      <c r="M25" s="106" t="s">
        <v>846</v>
      </c>
      <c r="Q25" s="22"/>
      <c r="R25" s="22"/>
    </row>
    <row r="26" spans="1:18" x14ac:dyDescent="0.25">
      <c r="A26" s="98" t="s">
        <v>1103</v>
      </c>
      <c r="B26" s="24" t="s">
        <v>1104</v>
      </c>
      <c r="C26" s="143" t="s">
        <v>391</v>
      </c>
      <c r="D26" s="99" t="s">
        <v>1105</v>
      </c>
      <c r="E26" s="22"/>
      <c r="F26" s="94" t="s">
        <v>687</v>
      </c>
      <c r="G26" s="70" t="s">
        <v>16</v>
      </c>
      <c r="H26" s="95" t="s">
        <v>688</v>
      </c>
      <c r="I26" s="22"/>
      <c r="J26" s="98" t="s">
        <v>833</v>
      </c>
      <c r="K26" s="24" t="s">
        <v>834</v>
      </c>
      <c r="L26" s="24" t="s">
        <v>840</v>
      </c>
      <c r="M26" s="99" t="s">
        <v>841</v>
      </c>
      <c r="Q26" s="22"/>
      <c r="R26" s="22"/>
    </row>
    <row r="27" spans="1:18" x14ac:dyDescent="0.25">
      <c r="A27" s="98" t="s">
        <v>1106</v>
      </c>
      <c r="B27" s="24" t="s">
        <v>1107</v>
      </c>
      <c r="C27" s="143" t="s">
        <v>391</v>
      </c>
      <c r="D27" s="99" t="s">
        <v>81</v>
      </c>
      <c r="E27" s="22"/>
      <c r="F27" s="94" t="s">
        <v>689</v>
      </c>
      <c r="G27" s="70" t="s">
        <v>16</v>
      </c>
      <c r="H27" s="95" t="s">
        <v>690</v>
      </c>
      <c r="I27" s="22"/>
      <c r="J27" s="98" t="s">
        <v>81</v>
      </c>
      <c r="K27" s="24" t="s">
        <v>835</v>
      </c>
      <c r="L27" s="24" t="s">
        <v>842</v>
      </c>
      <c r="M27" s="99" t="s">
        <v>843</v>
      </c>
      <c r="Q27" s="22"/>
      <c r="R27" s="22"/>
    </row>
    <row r="28" spans="1:18" x14ac:dyDescent="0.25">
      <c r="A28" s="98" t="s">
        <v>1108</v>
      </c>
      <c r="B28" s="24" t="s">
        <v>1109</v>
      </c>
      <c r="C28" s="143" t="s">
        <v>391</v>
      </c>
      <c r="D28" s="99" t="s">
        <v>82</v>
      </c>
      <c r="E28" s="22"/>
      <c r="F28" s="94" t="s">
        <v>691</v>
      </c>
      <c r="G28" s="70" t="s">
        <v>16</v>
      </c>
      <c r="H28" s="95" t="s">
        <v>692</v>
      </c>
      <c r="I28" s="22"/>
      <c r="J28" s="98" t="s">
        <v>96</v>
      </c>
      <c r="K28" s="24" t="s">
        <v>836</v>
      </c>
      <c r="L28" s="24" t="s">
        <v>831</v>
      </c>
      <c r="M28" s="99" t="s">
        <v>832</v>
      </c>
      <c r="Q28" s="22"/>
      <c r="R28" s="22"/>
    </row>
    <row r="29" spans="1:18" x14ac:dyDescent="0.25">
      <c r="A29" s="98" t="s">
        <v>1110</v>
      </c>
      <c r="B29" s="24" t="s">
        <v>1111</v>
      </c>
      <c r="C29" s="143" t="s">
        <v>391</v>
      </c>
      <c r="D29" s="99" t="s">
        <v>83</v>
      </c>
      <c r="E29" s="22"/>
      <c r="F29" s="94" t="s">
        <v>693</v>
      </c>
      <c r="G29" s="70" t="s">
        <v>16</v>
      </c>
      <c r="H29" s="95" t="s">
        <v>694</v>
      </c>
      <c r="I29" s="22"/>
      <c r="J29" s="98" t="s">
        <v>781</v>
      </c>
      <c r="K29" s="24" t="s">
        <v>782</v>
      </c>
      <c r="L29" s="24" t="s">
        <v>812</v>
      </c>
      <c r="M29" s="99" t="s">
        <v>839</v>
      </c>
      <c r="Q29" s="22"/>
      <c r="R29" s="22"/>
    </row>
    <row r="30" spans="1:18" x14ac:dyDescent="0.25">
      <c r="A30" s="98" t="s">
        <v>1112</v>
      </c>
      <c r="B30" s="24" t="s">
        <v>1113</v>
      </c>
      <c r="C30" s="143" t="s">
        <v>391</v>
      </c>
      <c r="D30" s="99" t="s">
        <v>99</v>
      </c>
      <c r="E30" s="22"/>
      <c r="F30" s="94" t="s">
        <v>17</v>
      </c>
      <c r="G30" s="70" t="s">
        <v>695</v>
      </c>
      <c r="H30" s="95" t="s">
        <v>696</v>
      </c>
      <c r="I30" s="22"/>
      <c r="J30" s="110" t="s">
        <v>5</v>
      </c>
      <c r="K30" s="111" t="s">
        <v>837</v>
      </c>
      <c r="L30" s="111" t="s">
        <v>827</v>
      </c>
      <c r="M30" s="112" t="s">
        <v>828</v>
      </c>
      <c r="Q30" s="22"/>
      <c r="R30" s="22"/>
    </row>
    <row r="31" spans="1:18" x14ac:dyDescent="0.25">
      <c r="A31" s="98" t="s">
        <v>1114</v>
      </c>
      <c r="B31" s="24" t="s">
        <v>1115</v>
      </c>
      <c r="C31" s="143" t="s">
        <v>391</v>
      </c>
      <c r="D31" s="99" t="s">
        <v>92</v>
      </c>
      <c r="E31" s="22"/>
      <c r="F31" s="97" t="s">
        <v>697</v>
      </c>
      <c r="G31" s="23" t="s">
        <v>695</v>
      </c>
      <c r="H31" s="95" t="s">
        <v>698</v>
      </c>
      <c r="I31" s="22"/>
      <c r="Q31" s="22"/>
      <c r="R31" s="22"/>
    </row>
    <row r="32" spans="1:18" x14ac:dyDescent="0.25">
      <c r="A32" s="98" t="s">
        <v>1116</v>
      </c>
      <c r="B32" s="24" t="s">
        <v>1117</v>
      </c>
      <c r="C32" s="143" t="s">
        <v>391</v>
      </c>
      <c r="D32" s="99" t="s">
        <v>84</v>
      </c>
      <c r="E32" s="22"/>
      <c r="F32" s="94" t="s">
        <v>699</v>
      </c>
      <c r="G32" s="70" t="s">
        <v>695</v>
      </c>
      <c r="H32" s="95" t="s">
        <v>700</v>
      </c>
      <c r="I32" s="22"/>
      <c r="J32" s="126" t="s">
        <v>884</v>
      </c>
      <c r="Q32" s="22"/>
      <c r="R32" s="22"/>
    </row>
    <row r="33" spans="1:18" x14ac:dyDescent="0.25">
      <c r="A33" s="98" t="s">
        <v>1118</v>
      </c>
      <c r="B33" s="24" t="s">
        <v>1119</v>
      </c>
      <c r="C33" s="143" t="s">
        <v>391</v>
      </c>
      <c r="D33" s="99" t="s">
        <v>96</v>
      </c>
      <c r="E33" s="22"/>
      <c r="F33" s="94" t="s">
        <v>114</v>
      </c>
      <c r="G33" s="70" t="s">
        <v>114</v>
      </c>
      <c r="H33" s="95" t="s">
        <v>701</v>
      </c>
      <c r="I33" s="22"/>
      <c r="J33" s="104" t="s">
        <v>847</v>
      </c>
      <c r="K33" s="105" t="s">
        <v>885</v>
      </c>
      <c r="L33" s="105" t="s">
        <v>886</v>
      </c>
      <c r="M33" s="105" t="s">
        <v>887</v>
      </c>
      <c r="N33" s="105" t="s">
        <v>848</v>
      </c>
      <c r="O33" s="106" t="s">
        <v>849</v>
      </c>
      <c r="P33" s="22"/>
      <c r="Q33" s="22"/>
      <c r="R33" s="22"/>
    </row>
    <row r="34" spans="1:18" x14ac:dyDescent="0.25">
      <c r="A34" s="98" t="s">
        <v>1120</v>
      </c>
      <c r="B34" s="24" t="s">
        <v>1121</v>
      </c>
      <c r="C34" s="143" t="s">
        <v>391</v>
      </c>
      <c r="D34" s="99" t="s">
        <v>10</v>
      </c>
      <c r="E34" s="22"/>
      <c r="F34" s="97" t="s">
        <v>702</v>
      </c>
      <c r="G34" s="23" t="s">
        <v>114</v>
      </c>
      <c r="H34" s="95" t="s">
        <v>703</v>
      </c>
      <c r="I34" s="22"/>
      <c r="J34" s="98" t="s">
        <v>850</v>
      </c>
      <c r="K34" s="24" t="s">
        <v>851</v>
      </c>
      <c r="L34" s="24" t="s">
        <v>890</v>
      </c>
      <c r="M34" s="24" t="s">
        <v>891</v>
      </c>
      <c r="N34" s="24" t="s">
        <v>852</v>
      </c>
      <c r="O34" s="99">
        <v>1</v>
      </c>
      <c r="P34" s="22"/>
      <c r="Q34" s="22"/>
    </row>
    <row r="35" spans="1:18" x14ac:dyDescent="0.25">
      <c r="A35" s="98" t="s">
        <v>1122</v>
      </c>
      <c r="B35" s="24" t="s">
        <v>1123</v>
      </c>
      <c r="C35" s="143" t="s">
        <v>391</v>
      </c>
      <c r="D35" s="99" t="s">
        <v>1124</v>
      </c>
      <c r="E35" s="22"/>
      <c r="F35" s="94" t="s">
        <v>704</v>
      </c>
      <c r="G35" s="70" t="s">
        <v>114</v>
      </c>
      <c r="H35" s="95" t="s">
        <v>705</v>
      </c>
      <c r="I35" s="22"/>
      <c r="J35" s="98" t="s">
        <v>853</v>
      </c>
      <c r="K35" s="24" t="s">
        <v>854</v>
      </c>
      <c r="L35" s="24" t="s">
        <v>892</v>
      </c>
      <c r="M35" s="24" t="s">
        <v>893</v>
      </c>
      <c r="N35" s="24" t="s">
        <v>852</v>
      </c>
      <c r="O35" s="99">
        <v>1</v>
      </c>
      <c r="P35" s="22"/>
    </row>
    <row r="36" spans="1:18" x14ac:dyDescent="0.25">
      <c r="A36" s="98" t="s">
        <v>1125</v>
      </c>
      <c r="B36" s="24" t="s">
        <v>1126</v>
      </c>
      <c r="C36" s="143" t="s">
        <v>391</v>
      </c>
      <c r="D36" s="99" t="s">
        <v>85</v>
      </c>
      <c r="E36" s="22"/>
      <c r="F36" s="94" t="s">
        <v>706</v>
      </c>
      <c r="G36" s="70" t="s">
        <v>114</v>
      </c>
      <c r="H36" s="95" t="s">
        <v>707</v>
      </c>
      <c r="I36" s="22"/>
      <c r="J36" s="98" t="s">
        <v>855</v>
      </c>
      <c r="K36" s="24" t="s">
        <v>856</v>
      </c>
      <c r="L36" s="24" t="s">
        <v>894</v>
      </c>
      <c r="M36" s="24" t="s">
        <v>895</v>
      </c>
      <c r="N36" s="24" t="s">
        <v>852</v>
      </c>
      <c r="O36" s="99">
        <v>1</v>
      </c>
      <c r="P36" s="22"/>
    </row>
    <row r="37" spans="1:18" x14ac:dyDescent="0.25">
      <c r="A37" s="98" t="s">
        <v>1127</v>
      </c>
      <c r="B37" s="24" t="s">
        <v>1128</v>
      </c>
      <c r="C37" s="143" t="s">
        <v>391</v>
      </c>
      <c r="D37" s="99" t="s">
        <v>93</v>
      </c>
      <c r="E37" s="22"/>
      <c r="F37" s="94" t="s">
        <v>708</v>
      </c>
      <c r="G37" s="70" t="s">
        <v>13</v>
      </c>
      <c r="H37" s="95" t="s">
        <v>709</v>
      </c>
      <c r="I37" s="22"/>
      <c r="J37" s="98" t="s">
        <v>857</v>
      </c>
      <c r="K37" s="24" t="s">
        <v>858</v>
      </c>
      <c r="L37" s="24" t="s">
        <v>896</v>
      </c>
      <c r="M37" s="24" t="s">
        <v>897</v>
      </c>
      <c r="N37" s="24" t="s">
        <v>852</v>
      </c>
      <c r="O37" s="99">
        <v>1</v>
      </c>
      <c r="P37" s="22"/>
    </row>
    <row r="38" spans="1:18" x14ac:dyDescent="0.25">
      <c r="A38" s="98" t="s">
        <v>1129</v>
      </c>
      <c r="B38" s="24" t="s">
        <v>1130</v>
      </c>
      <c r="C38" s="143" t="s">
        <v>391</v>
      </c>
      <c r="D38" s="99" t="s">
        <v>86</v>
      </c>
      <c r="E38" s="22"/>
      <c r="F38" s="94" t="s">
        <v>710</v>
      </c>
      <c r="G38" s="70" t="s">
        <v>13</v>
      </c>
      <c r="H38" s="95" t="s">
        <v>711</v>
      </c>
      <c r="I38" s="22"/>
      <c r="J38" s="98" t="s">
        <v>859</v>
      </c>
      <c r="K38" s="24" t="s">
        <v>860</v>
      </c>
      <c r="L38" s="24" t="s">
        <v>898</v>
      </c>
      <c r="M38" s="24" t="s">
        <v>899</v>
      </c>
      <c r="N38" s="24" t="s">
        <v>852</v>
      </c>
      <c r="O38" s="99">
        <v>1</v>
      </c>
      <c r="P38" s="22"/>
    </row>
    <row r="39" spans="1:18" x14ac:dyDescent="0.25">
      <c r="A39" s="98" t="s">
        <v>1131</v>
      </c>
      <c r="B39" s="24" t="s">
        <v>1132</v>
      </c>
      <c r="C39" s="143" t="s">
        <v>391</v>
      </c>
      <c r="D39" s="99" t="s">
        <v>87</v>
      </c>
      <c r="E39" s="22"/>
      <c r="F39" s="94" t="s">
        <v>712</v>
      </c>
      <c r="G39" s="70" t="s">
        <v>13</v>
      </c>
      <c r="H39" s="95" t="s">
        <v>713</v>
      </c>
      <c r="I39" s="22"/>
      <c r="J39" s="98" t="s">
        <v>641</v>
      </c>
      <c r="K39" s="24" t="s">
        <v>861</v>
      </c>
      <c r="L39" s="24" t="s">
        <v>888</v>
      </c>
      <c r="M39" s="24" t="s">
        <v>889</v>
      </c>
      <c r="N39" s="24" t="s">
        <v>852</v>
      </c>
      <c r="O39" s="99">
        <v>1</v>
      </c>
      <c r="P39" s="22"/>
    </row>
    <row r="40" spans="1:18" x14ac:dyDescent="0.25">
      <c r="A40" s="98" t="s">
        <v>1133</v>
      </c>
      <c r="B40" s="24" t="s">
        <v>1134</v>
      </c>
      <c r="C40" s="143" t="s">
        <v>391</v>
      </c>
      <c r="D40" s="99" t="s">
        <v>11</v>
      </c>
      <c r="E40" s="22"/>
      <c r="F40" s="98" t="s">
        <v>714</v>
      </c>
      <c r="G40" s="24" t="s">
        <v>13</v>
      </c>
      <c r="H40" s="99" t="s">
        <v>715</v>
      </c>
      <c r="I40" s="22"/>
      <c r="J40" s="98" t="s">
        <v>862</v>
      </c>
      <c r="K40" s="24" t="s">
        <v>863</v>
      </c>
      <c r="L40" s="24" t="s">
        <v>900</v>
      </c>
      <c r="M40" s="24" t="s">
        <v>901</v>
      </c>
      <c r="N40" s="24" t="s">
        <v>852</v>
      </c>
      <c r="O40" s="99">
        <v>1</v>
      </c>
      <c r="P40" s="22"/>
    </row>
    <row r="41" spans="1:18" x14ac:dyDescent="0.25">
      <c r="A41" s="98" t="s">
        <v>1135</v>
      </c>
      <c r="B41" s="24" t="s">
        <v>1136</v>
      </c>
      <c r="C41" s="143" t="s">
        <v>391</v>
      </c>
      <c r="D41" s="99" t="s">
        <v>1137</v>
      </c>
      <c r="E41" s="22"/>
      <c r="F41" s="94" t="s">
        <v>716</v>
      </c>
      <c r="G41" s="70" t="s">
        <v>131</v>
      </c>
      <c r="H41" s="95" t="s">
        <v>717</v>
      </c>
      <c r="I41" s="22"/>
      <c r="J41" s="98" t="s">
        <v>864</v>
      </c>
      <c r="K41" s="24" t="s">
        <v>865</v>
      </c>
      <c r="L41" s="24" t="s">
        <v>902</v>
      </c>
      <c r="M41" s="24" t="s">
        <v>903</v>
      </c>
      <c r="N41" s="24" t="s">
        <v>852</v>
      </c>
      <c r="O41" s="99">
        <v>1</v>
      </c>
      <c r="P41" s="22"/>
    </row>
    <row r="42" spans="1:18" x14ac:dyDescent="0.25">
      <c r="A42" s="98" t="s">
        <v>1138</v>
      </c>
      <c r="B42" s="24" t="s">
        <v>1139</v>
      </c>
      <c r="C42" s="143" t="s">
        <v>391</v>
      </c>
      <c r="D42" s="99" t="s">
        <v>98</v>
      </c>
      <c r="E42" s="22"/>
      <c r="F42" s="94" t="s">
        <v>718</v>
      </c>
      <c r="G42" s="70" t="s">
        <v>69</v>
      </c>
      <c r="H42" s="95" t="s">
        <v>719</v>
      </c>
      <c r="I42" s="22"/>
      <c r="J42" s="98" t="s">
        <v>866</v>
      </c>
      <c r="K42" s="24" t="s">
        <v>867</v>
      </c>
      <c r="L42" s="24" t="s">
        <v>904</v>
      </c>
      <c r="M42" s="24" t="s">
        <v>905</v>
      </c>
      <c r="N42" s="24" t="s">
        <v>852</v>
      </c>
      <c r="O42" s="99">
        <v>1</v>
      </c>
      <c r="P42" s="22"/>
    </row>
    <row r="43" spans="1:18" x14ac:dyDescent="0.25">
      <c r="A43" s="98" t="s">
        <v>1140</v>
      </c>
      <c r="B43" s="24" t="s">
        <v>1141</v>
      </c>
      <c r="C43" s="143" t="s">
        <v>391</v>
      </c>
      <c r="D43" s="99" t="s">
        <v>89</v>
      </c>
      <c r="E43" s="22"/>
      <c r="F43" s="97" t="s">
        <v>720</v>
      </c>
      <c r="G43" s="23" t="s">
        <v>69</v>
      </c>
      <c r="H43" s="95" t="s">
        <v>721</v>
      </c>
      <c r="I43" s="22"/>
      <c r="J43" s="98" t="s">
        <v>868</v>
      </c>
      <c r="K43" s="24" t="s">
        <v>869</v>
      </c>
      <c r="L43" s="24" t="s">
        <v>906</v>
      </c>
      <c r="M43" s="24" t="s">
        <v>907</v>
      </c>
      <c r="N43" s="24" t="s">
        <v>852</v>
      </c>
      <c r="O43" s="99">
        <v>1</v>
      </c>
      <c r="P43" s="22"/>
    </row>
    <row r="44" spans="1:18" x14ac:dyDescent="0.25">
      <c r="A44" s="98" t="s">
        <v>155</v>
      </c>
      <c r="B44" s="24" t="s">
        <v>154</v>
      </c>
      <c r="C44" s="143" t="s">
        <v>391</v>
      </c>
      <c r="D44" s="99" t="s">
        <v>156</v>
      </c>
      <c r="E44" s="22"/>
      <c r="F44" s="98" t="s">
        <v>722</v>
      </c>
      <c r="G44" s="24" t="s">
        <v>69</v>
      </c>
      <c r="H44" s="99" t="s">
        <v>723</v>
      </c>
      <c r="I44" s="22"/>
      <c r="J44" s="98" t="s">
        <v>303</v>
      </c>
      <c r="K44" s="24" t="s">
        <v>870</v>
      </c>
      <c r="L44" s="24" t="s">
        <v>908</v>
      </c>
      <c r="M44" s="24" t="s">
        <v>909</v>
      </c>
      <c r="N44" s="24" t="s">
        <v>871</v>
      </c>
      <c r="O44" s="99">
        <v>0</v>
      </c>
      <c r="P44" s="22"/>
    </row>
    <row r="45" spans="1:18" x14ac:dyDescent="0.25">
      <c r="A45" s="98" t="s">
        <v>274</v>
      </c>
      <c r="B45" s="24" t="s">
        <v>273</v>
      </c>
      <c r="C45" s="143" t="s">
        <v>391</v>
      </c>
      <c r="D45" s="99" t="s">
        <v>15</v>
      </c>
      <c r="E45" s="22"/>
      <c r="F45" s="97" t="s">
        <v>724</v>
      </c>
      <c r="G45" s="23" t="s">
        <v>69</v>
      </c>
      <c r="H45" s="95" t="s">
        <v>725</v>
      </c>
      <c r="I45" s="22"/>
      <c r="J45" s="98" t="s">
        <v>872</v>
      </c>
      <c r="K45" s="24" t="s">
        <v>873</v>
      </c>
      <c r="L45" s="24" t="s">
        <v>910</v>
      </c>
      <c r="M45" s="24" t="s">
        <v>911</v>
      </c>
      <c r="N45" s="24" t="s">
        <v>874</v>
      </c>
      <c r="O45" s="99">
        <v>1</v>
      </c>
      <c r="P45" s="22"/>
    </row>
    <row r="46" spans="1:18" x14ac:dyDescent="0.25">
      <c r="A46" s="98" t="s">
        <v>1142</v>
      </c>
      <c r="B46" s="24" t="s">
        <v>1143</v>
      </c>
      <c r="C46" s="143" t="s">
        <v>391</v>
      </c>
      <c r="D46" s="99" t="s">
        <v>94</v>
      </c>
      <c r="E46" s="22"/>
      <c r="F46" s="94" t="s">
        <v>726</v>
      </c>
      <c r="G46" s="70" t="s">
        <v>726</v>
      </c>
      <c r="H46" s="95" t="s">
        <v>727</v>
      </c>
      <c r="I46" s="22"/>
      <c r="J46" s="98" t="s">
        <v>105</v>
      </c>
      <c r="K46" s="24" t="s">
        <v>875</v>
      </c>
      <c r="L46" s="24" t="s">
        <v>912</v>
      </c>
      <c r="M46" s="24" t="s">
        <v>913</v>
      </c>
      <c r="N46" s="24" t="s">
        <v>876</v>
      </c>
      <c r="O46" s="99">
        <v>0</v>
      </c>
      <c r="P46" s="22"/>
    </row>
    <row r="47" spans="1:18" x14ac:dyDescent="0.25">
      <c r="A47" s="98" t="s">
        <v>1144</v>
      </c>
      <c r="B47" s="24" t="s">
        <v>1145</v>
      </c>
      <c r="C47" s="143" t="s">
        <v>391</v>
      </c>
      <c r="D47" s="99" t="s">
        <v>34</v>
      </c>
      <c r="E47" s="22"/>
      <c r="F47" s="94" t="s">
        <v>728</v>
      </c>
      <c r="G47" s="70" t="s">
        <v>726</v>
      </c>
      <c r="H47" s="95" t="s">
        <v>729</v>
      </c>
      <c r="I47" s="22"/>
      <c r="J47" s="98" t="s">
        <v>348</v>
      </c>
      <c r="K47" s="24" t="s">
        <v>877</v>
      </c>
      <c r="L47" s="24" t="s">
        <v>914</v>
      </c>
      <c r="M47" s="24" t="s">
        <v>915</v>
      </c>
      <c r="N47" s="24" t="s">
        <v>876</v>
      </c>
      <c r="O47" s="99">
        <v>0</v>
      </c>
      <c r="P47" s="22"/>
    </row>
    <row r="48" spans="1:18" x14ac:dyDescent="0.25">
      <c r="A48" s="98" t="s">
        <v>52</v>
      </c>
      <c r="B48" s="24" t="s">
        <v>51</v>
      </c>
      <c r="C48" s="143" t="s">
        <v>391</v>
      </c>
      <c r="D48" s="99" t="s">
        <v>53</v>
      </c>
      <c r="E48" s="22"/>
      <c r="F48" s="94" t="s">
        <v>730</v>
      </c>
      <c r="G48" s="70" t="s">
        <v>726</v>
      </c>
      <c r="H48" s="95" t="s">
        <v>731</v>
      </c>
      <c r="I48" s="22"/>
      <c r="J48" s="98" t="s">
        <v>197</v>
      </c>
      <c r="K48" s="24" t="s">
        <v>878</v>
      </c>
      <c r="L48" s="24" t="s">
        <v>916</v>
      </c>
      <c r="M48" s="24" t="s">
        <v>917</v>
      </c>
      <c r="N48" s="24" t="s">
        <v>876</v>
      </c>
      <c r="O48" s="99">
        <v>0</v>
      </c>
      <c r="P48" s="22"/>
    </row>
    <row r="49" spans="1:18" x14ac:dyDescent="0.25">
      <c r="A49" s="98" t="s">
        <v>249</v>
      </c>
      <c r="B49" s="24" t="s">
        <v>248</v>
      </c>
      <c r="C49" s="143" t="s">
        <v>391</v>
      </c>
      <c r="D49" s="99" t="s">
        <v>250</v>
      </c>
      <c r="E49" s="22"/>
      <c r="F49" s="94" t="s">
        <v>102</v>
      </c>
      <c r="G49" s="70" t="s">
        <v>102</v>
      </c>
      <c r="H49" s="95" t="s">
        <v>732</v>
      </c>
      <c r="I49" s="22"/>
      <c r="J49" s="98" t="s">
        <v>16</v>
      </c>
      <c r="K49" s="24" t="s">
        <v>879</v>
      </c>
      <c r="L49" s="24" t="s">
        <v>918</v>
      </c>
      <c r="M49" s="24" t="s">
        <v>919</v>
      </c>
      <c r="N49" s="24" t="s">
        <v>876</v>
      </c>
      <c r="O49" s="99">
        <v>0</v>
      </c>
      <c r="P49" s="22"/>
    </row>
    <row r="50" spans="1:18" x14ac:dyDescent="0.25">
      <c r="A50" s="98" t="s">
        <v>29</v>
      </c>
      <c r="B50" s="24" t="s">
        <v>28</v>
      </c>
      <c r="C50" s="143" t="s">
        <v>391</v>
      </c>
      <c r="D50" s="99" t="s">
        <v>30</v>
      </c>
      <c r="E50" s="22"/>
      <c r="F50" s="94" t="s">
        <v>733</v>
      </c>
      <c r="G50" s="70" t="s">
        <v>733</v>
      </c>
      <c r="H50" s="95" t="s">
        <v>734</v>
      </c>
      <c r="I50" s="22"/>
      <c r="J50" s="98" t="s">
        <v>338</v>
      </c>
      <c r="K50" s="24" t="s">
        <v>880</v>
      </c>
      <c r="L50" s="24" t="s">
        <v>920</v>
      </c>
      <c r="M50" s="24" t="s">
        <v>913</v>
      </c>
      <c r="N50" s="24" t="s">
        <v>876</v>
      </c>
      <c r="O50" s="99">
        <v>0</v>
      </c>
      <c r="P50" s="22"/>
    </row>
    <row r="51" spans="1:18" x14ac:dyDescent="0.25">
      <c r="A51" s="98" t="s">
        <v>1146</v>
      </c>
      <c r="B51" s="24" t="s">
        <v>1147</v>
      </c>
      <c r="C51" s="143" t="s">
        <v>391</v>
      </c>
      <c r="D51" s="99" t="s">
        <v>94</v>
      </c>
      <c r="E51" s="22"/>
      <c r="F51" s="94" t="s">
        <v>735</v>
      </c>
      <c r="G51" s="70" t="s">
        <v>736</v>
      </c>
      <c r="H51" s="95" t="s">
        <v>737</v>
      </c>
      <c r="I51" s="22"/>
      <c r="J51" s="110" t="s">
        <v>881</v>
      </c>
      <c r="K51" s="111" t="s">
        <v>882</v>
      </c>
      <c r="L51" s="111" t="s">
        <v>827</v>
      </c>
      <c r="M51" s="111" t="s">
        <v>828</v>
      </c>
      <c r="N51" s="111" t="s">
        <v>883</v>
      </c>
      <c r="O51" s="112">
        <v>0</v>
      </c>
      <c r="P51" s="22"/>
    </row>
    <row r="52" spans="1:18" x14ac:dyDescent="0.25">
      <c r="A52" s="98" t="s">
        <v>142</v>
      </c>
      <c r="B52" s="24" t="s">
        <v>141</v>
      </c>
      <c r="C52" s="143" t="s">
        <v>391</v>
      </c>
      <c r="D52" s="99" t="s">
        <v>143</v>
      </c>
      <c r="E52" s="22"/>
      <c r="F52" s="97" t="s">
        <v>738</v>
      </c>
      <c r="G52" s="70" t="s">
        <v>736</v>
      </c>
      <c r="H52" s="95" t="s">
        <v>739</v>
      </c>
      <c r="I52" s="22"/>
    </row>
    <row r="53" spans="1:18" x14ac:dyDescent="0.25">
      <c r="A53" s="98" t="s">
        <v>66</v>
      </c>
      <c r="B53" s="24" t="s">
        <v>65</v>
      </c>
      <c r="C53" s="143" t="s">
        <v>391</v>
      </c>
      <c r="D53" s="99" t="s">
        <v>67</v>
      </c>
      <c r="E53" s="22"/>
      <c r="F53" s="94" t="s">
        <v>740</v>
      </c>
      <c r="G53" s="70" t="s">
        <v>741</v>
      </c>
      <c r="H53" s="95" t="s">
        <v>742</v>
      </c>
      <c r="I53" s="22"/>
      <c r="Q53" s="22"/>
    </row>
    <row r="54" spans="1:18" x14ac:dyDescent="0.25">
      <c r="A54" s="98" t="s">
        <v>1148</v>
      </c>
      <c r="B54" s="24" t="s">
        <v>68</v>
      </c>
      <c r="C54" s="143" t="s">
        <v>391</v>
      </c>
      <c r="D54" s="99" t="s">
        <v>69</v>
      </c>
      <c r="E54" s="22"/>
      <c r="F54" s="94" t="s">
        <v>743</v>
      </c>
      <c r="G54" s="70" t="s">
        <v>743</v>
      </c>
      <c r="H54" s="95" t="s">
        <v>744</v>
      </c>
      <c r="I54" s="22"/>
      <c r="Q54" s="22"/>
      <c r="R54" s="22"/>
    </row>
    <row r="55" spans="1:18" x14ac:dyDescent="0.25">
      <c r="A55" s="98" t="s">
        <v>116</v>
      </c>
      <c r="B55" s="24" t="s">
        <v>115</v>
      </c>
      <c r="C55" s="143" t="s">
        <v>391</v>
      </c>
      <c r="D55" s="99" t="s">
        <v>117</v>
      </c>
      <c r="E55" s="22"/>
      <c r="F55" s="94" t="s">
        <v>745</v>
      </c>
      <c r="G55" s="70" t="s">
        <v>746</v>
      </c>
      <c r="H55" s="95" t="s">
        <v>747</v>
      </c>
      <c r="I55" s="22"/>
      <c r="Q55" s="22"/>
      <c r="R55" s="22"/>
    </row>
    <row r="56" spans="1:18" x14ac:dyDescent="0.25">
      <c r="A56" s="98" t="s">
        <v>128</v>
      </c>
      <c r="B56" s="24" t="s">
        <v>127</v>
      </c>
      <c r="C56" s="143" t="s">
        <v>391</v>
      </c>
      <c r="D56" s="99" t="s">
        <v>129</v>
      </c>
      <c r="E56" s="22"/>
      <c r="F56" s="94" t="s">
        <v>748</v>
      </c>
      <c r="G56" s="70" t="s">
        <v>746</v>
      </c>
      <c r="H56" s="95" t="s">
        <v>749</v>
      </c>
      <c r="I56" s="22"/>
      <c r="Q56" s="22"/>
      <c r="R56" s="22"/>
    </row>
    <row r="57" spans="1:18" x14ac:dyDescent="0.25">
      <c r="A57" s="98" t="s">
        <v>23</v>
      </c>
      <c r="B57" s="24" t="s">
        <v>22</v>
      </c>
      <c r="C57" s="143" t="s">
        <v>391</v>
      </c>
      <c r="D57" s="99" t="s">
        <v>24</v>
      </c>
      <c r="E57" s="22"/>
      <c r="F57" s="94" t="s">
        <v>750</v>
      </c>
      <c r="G57" s="70" t="s">
        <v>7</v>
      </c>
      <c r="H57" s="95" t="s">
        <v>751</v>
      </c>
      <c r="I57" s="22"/>
      <c r="Q57" s="22"/>
      <c r="R57" s="22"/>
    </row>
    <row r="58" spans="1:18" x14ac:dyDescent="0.25">
      <c r="A58" s="98" t="s">
        <v>1149</v>
      </c>
      <c r="B58" s="24" t="s">
        <v>41</v>
      </c>
      <c r="C58" s="143" t="s">
        <v>391</v>
      </c>
      <c r="D58" s="99" t="s">
        <v>42</v>
      </c>
      <c r="E58" s="22"/>
      <c r="F58" s="94" t="s">
        <v>752</v>
      </c>
      <c r="G58" s="70" t="s">
        <v>5</v>
      </c>
      <c r="H58" s="95" t="s">
        <v>753</v>
      </c>
      <c r="I58" s="22"/>
      <c r="Q58" s="22"/>
      <c r="R58" s="22"/>
    </row>
    <row r="59" spans="1:18" x14ac:dyDescent="0.25">
      <c r="A59" s="98" t="s">
        <v>193</v>
      </c>
      <c r="B59" s="24" t="s">
        <v>192</v>
      </c>
      <c r="C59" s="143" t="s">
        <v>391</v>
      </c>
      <c r="D59" s="99" t="s">
        <v>194</v>
      </c>
      <c r="E59" s="22"/>
      <c r="F59" s="100" t="s">
        <v>407</v>
      </c>
      <c r="G59" s="101"/>
      <c r="H59" s="102" t="s">
        <v>754</v>
      </c>
      <c r="I59" s="22"/>
      <c r="Q59" s="22"/>
      <c r="R59" s="22"/>
    </row>
    <row r="60" spans="1:18" x14ac:dyDescent="0.25">
      <c r="A60" s="98" t="s">
        <v>75</v>
      </c>
      <c r="B60" s="24" t="s">
        <v>74</v>
      </c>
      <c r="C60" s="143" t="s">
        <v>391</v>
      </c>
      <c r="D60" s="99" t="s">
        <v>76</v>
      </c>
      <c r="E60" s="22"/>
      <c r="F60" s="22"/>
      <c r="G60" s="22"/>
      <c r="H60" s="22"/>
      <c r="I60" s="22"/>
      <c r="Q60" s="22"/>
      <c r="R60" s="22"/>
    </row>
    <row r="61" spans="1:18" x14ac:dyDescent="0.25">
      <c r="A61" s="98" t="s">
        <v>39</v>
      </c>
      <c r="B61" s="24" t="s">
        <v>38</v>
      </c>
      <c r="C61" s="143" t="s">
        <v>391</v>
      </c>
      <c r="D61" s="99" t="s">
        <v>40</v>
      </c>
      <c r="E61" s="22"/>
      <c r="F61" s="22"/>
      <c r="G61" s="22"/>
      <c r="H61" s="22"/>
      <c r="I61" s="22"/>
      <c r="Q61" s="22"/>
      <c r="R61" s="22"/>
    </row>
    <row r="62" spans="1:18" x14ac:dyDescent="0.25">
      <c r="A62" s="98" t="s">
        <v>216</v>
      </c>
      <c r="B62" s="24" t="s">
        <v>215</v>
      </c>
      <c r="C62" s="143" t="s">
        <v>391</v>
      </c>
      <c r="D62" s="99" t="s">
        <v>217</v>
      </c>
      <c r="E62" s="22"/>
      <c r="F62" s="22"/>
      <c r="G62" s="22"/>
      <c r="H62" s="22"/>
      <c r="I62" s="22"/>
      <c r="Q62" s="22"/>
      <c r="R62" s="22"/>
    </row>
    <row r="63" spans="1:18" x14ac:dyDescent="0.25">
      <c r="A63" s="98" t="s">
        <v>122</v>
      </c>
      <c r="B63" s="24" t="s">
        <v>121</v>
      </c>
      <c r="C63" s="143" t="s">
        <v>391</v>
      </c>
      <c r="D63" s="99" t="s">
        <v>123</v>
      </c>
      <c r="E63" s="22"/>
      <c r="F63" s="22"/>
      <c r="G63" s="22"/>
      <c r="H63" s="22"/>
      <c r="I63" s="22"/>
      <c r="Q63" s="22"/>
      <c r="R63" s="22"/>
    </row>
    <row r="64" spans="1:18" x14ac:dyDescent="0.25">
      <c r="A64" s="98" t="s">
        <v>110</v>
      </c>
      <c r="B64" s="24" t="s">
        <v>109</v>
      </c>
      <c r="C64" s="143" t="s">
        <v>391</v>
      </c>
      <c r="D64" s="99" t="s">
        <v>111</v>
      </c>
      <c r="E64" s="22"/>
      <c r="F64" s="22"/>
      <c r="G64" s="22"/>
      <c r="H64" s="22"/>
      <c r="I64" s="22"/>
      <c r="Q64" s="22"/>
      <c r="R64" s="22"/>
    </row>
    <row r="65" spans="1:18" x14ac:dyDescent="0.25">
      <c r="A65" s="98" t="s">
        <v>139</v>
      </c>
      <c r="B65" s="24" t="s">
        <v>138</v>
      </c>
      <c r="C65" s="143" t="s">
        <v>391</v>
      </c>
      <c r="D65" s="99" t="s">
        <v>140</v>
      </c>
      <c r="E65" s="22"/>
      <c r="F65" s="22"/>
      <c r="G65" s="22"/>
      <c r="H65" s="22"/>
      <c r="I65" s="22"/>
      <c r="Q65" s="22"/>
      <c r="R65" s="22"/>
    </row>
    <row r="66" spans="1:18" x14ac:dyDescent="0.25">
      <c r="A66" s="98" t="s">
        <v>222</v>
      </c>
      <c r="B66" s="24" t="s">
        <v>221</v>
      </c>
      <c r="C66" s="143" t="s">
        <v>391</v>
      </c>
      <c r="D66" s="99" t="s">
        <v>223</v>
      </c>
      <c r="E66" s="22"/>
      <c r="F66" s="22"/>
      <c r="G66" s="22"/>
      <c r="H66" s="22"/>
      <c r="I66" s="22"/>
      <c r="Q66" s="22"/>
      <c r="R66" s="22"/>
    </row>
    <row r="67" spans="1:18" x14ac:dyDescent="0.25">
      <c r="A67" s="98" t="s">
        <v>1150</v>
      </c>
      <c r="B67" s="24" t="s">
        <v>1151</v>
      </c>
      <c r="C67" s="143" t="s">
        <v>391</v>
      </c>
      <c r="D67" s="99" t="s">
        <v>94</v>
      </c>
      <c r="E67" s="22"/>
      <c r="F67" s="22"/>
      <c r="G67" s="22"/>
      <c r="H67" s="22"/>
      <c r="I67" s="22"/>
      <c r="Q67" s="22"/>
      <c r="R67" s="22"/>
    </row>
    <row r="68" spans="1:18" x14ac:dyDescent="0.25">
      <c r="A68" s="98" t="s">
        <v>136</v>
      </c>
      <c r="B68" s="24" t="s">
        <v>135</v>
      </c>
      <c r="C68" s="143" t="s">
        <v>391</v>
      </c>
      <c r="D68" s="99" t="s">
        <v>137</v>
      </c>
      <c r="E68" s="22"/>
      <c r="F68" s="22"/>
      <c r="G68" s="22"/>
      <c r="H68" s="22"/>
      <c r="I68" s="22"/>
      <c r="Q68" s="22"/>
      <c r="R68" s="22"/>
    </row>
    <row r="69" spans="1:18" x14ac:dyDescent="0.25">
      <c r="A69" s="98" t="s">
        <v>104</v>
      </c>
      <c r="B69" s="24" t="s">
        <v>103</v>
      </c>
      <c r="C69" s="143" t="s">
        <v>391</v>
      </c>
      <c r="D69" s="99" t="s">
        <v>105</v>
      </c>
      <c r="E69" s="22"/>
      <c r="F69" s="22"/>
      <c r="G69" s="22"/>
      <c r="H69" s="22"/>
      <c r="I69" s="22"/>
      <c r="Q69" s="22"/>
      <c r="R69" s="22"/>
    </row>
    <row r="70" spans="1:18" x14ac:dyDescent="0.25">
      <c r="A70" s="98" t="s">
        <v>133</v>
      </c>
      <c r="B70" s="24" t="s">
        <v>132</v>
      </c>
      <c r="C70" s="143" t="s">
        <v>391</v>
      </c>
      <c r="D70" s="99" t="s">
        <v>134</v>
      </c>
      <c r="E70" s="22"/>
      <c r="F70" s="22"/>
      <c r="G70" s="22"/>
      <c r="H70" s="22"/>
      <c r="I70" s="22"/>
      <c r="Q70" s="22"/>
      <c r="R70" s="22"/>
    </row>
    <row r="71" spans="1:18" x14ac:dyDescent="0.25">
      <c r="A71" s="98" t="s">
        <v>49</v>
      </c>
      <c r="B71" s="24" t="s">
        <v>48</v>
      </c>
      <c r="C71" s="143" t="s">
        <v>391</v>
      </c>
      <c r="D71" s="99" t="s">
        <v>50</v>
      </c>
      <c r="E71" s="22"/>
      <c r="F71" s="22"/>
      <c r="G71" s="22"/>
      <c r="H71" s="22"/>
      <c r="I71" s="22"/>
      <c r="Q71" s="22"/>
      <c r="R71" s="22"/>
    </row>
    <row r="72" spans="1:18" x14ac:dyDescent="0.25">
      <c r="A72" s="98" t="s">
        <v>1152</v>
      </c>
      <c r="B72" s="24" t="s">
        <v>60</v>
      </c>
      <c r="C72" s="143" t="s">
        <v>391</v>
      </c>
      <c r="D72" s="99" t="s">
        <v>61</v>
      </c>
      <c r="E72" s="22"/>
      <c r="F72" s="22"/>
      <c r="G72" s="22"/>
      <c r="H72" s="22"/>
      <c r="I72" s="22"/>
      <c r="Q72" s="22"/>
      <c r="R72" s="22"/>
    </row>
    <row r="73" spans="1:18" x14ac:dyDescent="0.25">
      <c r="A73" s="98" t="s">
        <v>1153</v>
      </c>
      <c r="B73" s="24" t="s">
        <v>1154</v>
      </c>
      <c r="C73" s="143" t="s">
        <v>391</v>
      </c>
      <c r="D73" s="99" t="s">
        <v>94</v>
      </c>
      <c r="E73" s="22"/>
      <c r="F73" s="22"/>
      <c r="G73" s="22"/>
      <c r="H73" s="22"/>
      <c r="I73" s="22"/>
      <c r="Q73" s="22"/>
      <c r="R73" s="22"/>
    </row>
    <row r="74" spans="1:18" x14ac:dyDescent="0.25">
      <c r="A74" s="98" t="s">
        <v>145</v>
      </c>
      <c r="B74" s="24" t="s">
        <v>144</v>
      </c>
      <c r="C74" s="143" t="s">
        <v>391</v>
      </c>
      <c r="D74" s="99" t="s">
        <v>146</v>
      </c>
      <c r="E74" s="22"/>
      <c r="F74" s="22"/>
      <c r="G74" s="22"/>
      <c r="H74" s="22"/>
      <c r="I74" s="22"/>
      <c r="Q74" s="22"/>
      <c r="R74" s="22"/>
    </row>
    <row r="75" spans="1:18" x14ac:dyDescent="0.25">
      <c r="A75" s="98" t="s">
        <v>161</v>
      </c>
      <c r="B75" s="24" t="s">
        <v>160</v>
      </c>
      <c r="C75" s="143" t="s">
        <v>391</v>
      </c>
      <c r="D75" s="99" t="s">
        <v>162</v>
      </c>
      <c r="E75" s="22"/>
      <c r="F75" s="22"/>
      <c r="G75" s="22"/>
      <c r="H75" s="22"/>
      <c r="I75" s="22"/>
      <c r="Q75" s="22"/>
      <c r="R75" s="22"/>
    </row>
    <row r="76" spans="1:18" x14ac:dyDescent="0.25">
      <c r="A76" s="98" t="s">
        <v>26</v>
      </c>
      <c r="B76" s="24" t="s">
        <v>25</v>
      </c>
      <c r="C76" s="143" t="s">
        <v>391</v>
      </c>
      <c r="D76" s="99" t="s">
        <v>27</v>
      </c>
      <c r="E76" s="22"/>
      <c r="F76" s="22"/>
      <c r="G76" s="22"/>
      <c r="H76" s="22"/>
      <c r="I76" s="22"/>
      <c r="Q76" s="22"/>
      <c r="R76" s="22"/>
    </row>
    <row r="77" spans="1:18" x14ac:dyDescent="0.25">
      <c r="A77" s="98" t="s">
        <v>1155</v>
      </c>
      <c r="B77" s="24" t="s">
        <v>152</v>
      </c>
      <c r="C77" s="143" t="s">
        <v>391</v>
      </c>
      <c r="D77" s="99" t="s">
        <v>153</v>
      </c>
      <c r="E77" s="22"/>
      <c r="F77" s="22"/>
      <c r="G77" s="22"/>
      <c r="H77" s="22"/>
      <c r="I77" s="22"/>
      <c r="Q77" s="22"/>
      <c r="R77" s="22"/>
    </row>
    <row r="78" spans="1:18" x14ac:dyDescent="0.25">
      <c r="A78" s="98" t="s">
        <v>418</v>
      </c>
      <c r="B78" s="24" t="s">
        <v>150</v>
      </c>
      <c r="C78" s="143" t="s">
        <v>391</v>
      </c>
      <c r="D78" s="99" t="s">
        <v>151</v>
      </c>
      <c r="E78" s="22"/>
      <c r="F78" s="22"/>
      <c r="G78" s="22"/>
      <c r="H78" s="22"/>
      <c r="I78" s="22"/>
      <c r="Q78" s="22"/>
      <c r="R78" s="22"/>
    </row>
    <row r="79" spans="1:18" x14ac:dyDescent="0.25">
      <c r="A79" s="98" t="s">
        <v>107</v>
      </c>
      <c r="B79" s="24" t="s">
        <v>106</v>
      </c>
      <c r="C79" s="143" t="s">
        <v>391</v>
      </c>
      <c r="D79" s="99" t="s">
        <v>108</v>
      </c>
      <c r="E79" s="22"/>
      <c r="F79" s="22"/>
      <c r="G79" s="22"/>
      <c r="H79" s="22"/>
      <c r="I79" s="22"/>
      <c r="Q79" s="22"/>
      <c r="R79" s="22"/>
    </row>
    <row r="80" spans="1:18" x14ac:dyDescent="0.25">
      <c r="A80" s="98" t="s">
        <v>101</v>
      </c>
      <c r="B80" s="24" t="s">
        <v>100</v>
      </c>
      <c r="C80" s="143" t="s">
        <v>391</v>
      </c>
      <c r="D80" s="99" t="s">
        <v>102</v>
      </c>
      <c r="E80" s="22"/>
      <c r="F80" s="22"/>
      <c r="G80" s="22"/>
      <c r="H80" s="22"/>
      <c r="I80" s="22"/>
      <c r="Q80" s="22"/>
      <c r="R80" s="22"/>
    </row>
    <row r="81" spans="1:18" x14ac:dyDescent="0.25">
      <c r="A81" s="98" t="s">
        <v>1187</v>
      </c>
      <c r="B81" s="24" t="s">
        <v>130</v>
      </c>
      <c r="C81" s="143" t="s">
        <v>391</v>
      </c>
      <c r="D81" s="99" t="s">
        <v>131</v>
      </c>
      <c r="E81" s="22"/>
      <c r="F81" s="22"/>
      <c r="G81" s="22"/>
      <c r="H81" s="22"/>
      <c r="I81" s="22"/>
      <c r="Q81" s="22"/>
      <c r="R81" s="22"/>
    </row>
    <row r="82" spans="1:18" x14ac:dyDescent="0.25">
      <c r="A82" s="98" t="s">
        <v>1156</v>
      </c>
      <c r="B82" s="24" t="s">
        <v>1157</v>
      </c>
      <c r="C82" s="143" t="s">
        <v>391</v>
      </c>
      <c r="D82" s="99" t="s">
        <v>71</v>
      </c>
      <c r="E82" s="22"/>
      <c r="F82" s="22"/>
      <c r="G82" s="22"/>
      <c r="H82" s="22"/>
      <c r="I82" s="22"/>
      <c r="Q82" s="22"/>
      <c r="R82" s="22"/>
    </row>
    <row r="83" spans="1:18" x14ac:dyDescent="0.25">
      <c r="A83" s="98" t="s">
        <v>1158</v>
      </c>
      <c r="B83" s="24" t="s">
        <v>1159</v>
      </c>
      <c r="C83" s="143" t="s">
        <v>391</v>
      </c>
      <c r="D83" s="99" t="s">
        <v>73</v>
      </c>
      <c r="E83" s="22"/>
      <c r="F83" s="22"/>
      <c r="G83" s="22"/>
      <c r="H83" s="22"/>
      <c r="I83" s="22"/>
      <c r="Q83" s="22"/>
      <c r="R83" s="22"/>
    </row>
    <row r="84" spans="1:18" x14ac:dyDescent="0.25">
      <c r="A84" s="98" t="s">
        <v>1160</v>
      </c>
      <c r="B84" s="24" t="s">
        <v>1161</v>
      </c>
      <c r="C84" s="143" t="s">
        <v>391</v>
      </c>
      <c r="D84" s="99" t="s">
        <v>70</v>
      </c>
      <c r="E84" s="22"/>
      <c r="F84" s="22"/>
      <c r="G84" s="22"/>
      <c r="H84" s="22"/>
      <c r="I84" s="22"/>
      <c r="Q84" s="22"/>
      <c r="R84" s="22"/>
    </row>
    <row r="85" spans="1:18" x14ac:dyDescent="0.25">
      <c r="A85" s="98" t="s">
        <v>1162</v>
      </c>
      <c r="B85" s="24" t="s">
        <v>1163</v>
      </c>
      <c r="C85" s="143" t="s">
        <v>391</v>
      </c>
      <c r="D85" s="99" t="s">
        <v>72</v>
      </c>
      <c r="E85" s="22"/>
      <c r="F85" s="22"/>
      <c r="G85" s="22"/>
      <c r="H85" s="22"/>
      <c r="I85" s="22"/>
      <c r="Q85" s="22"/>
      <c r="R85" s="22"/>
    </row>
    <row r="86" spans="1:18" x14ac:dyDescent="0.25">
      <c r="A86" s="98" t="s">
        <v>20</v>
      </c>
      <c r="B86" s="24" t="s">
        <v>20</v>
      </c>
      <c r="C86" s="143" t="s">
        <v>391</v>
      </c>
      <c r="D86" s="99" t="s">
        <v>21</v>
      </c>
      <c r="E86" s="22"/>
      <c r="F86" s="22"/>
      <c r="G86" s="22"/>
      <c r="H86" s="22"/>
      <c r="I86" s="22"/>
      <c r="Q86" s="22"/>
      <c r="R86" s="22"/>
    </row>
    <row r="87" spans="1:18" x14ac:dyDescent="0.25">
      <c r="A87" s="98" t="s">
        <v>58</v>
      </c>
      <c r="B87" s="24" t="s">
        <v>57</v>
      </c>
      <c r="C87" s="143" t="s">
        <v>391</v>
      </c>
      <c r="D87" s="99" t="s">
        <v>59</v>
      </c>
      <c r="E87" s="22"/>
      <c r="F87" s="22"/>
      <c r="G87" s="22"/>
      <c r="H87" s="22"/>
      <c r="I87" s="22"/>
      <c r="Q87" s="22"/>
      <c r="R87" s="22"/>
    </row>
    <row r="88" spans="1:18" x14ac:dyDescent="0.25">
      <c r="A88" s="98" t="s">
        <v>63</v>
      </c>
      <c r="B88" s="24" t="s">
        <v>62</v>
      </c>
      <c r="C88" s="143" t="s">
        <v>391</v>
      </c>
      <c r="D88" s="99" t="s">
        <v>64</v>
      </c>
      <c r="E88" s="22"/>
      <c r="F88" s="22"/>
      <c r="G88" s="22"/>
      <c r="H88" s="22"/>
      <c r="I88" s="22"/>
      <c r="Q88" s="22"/>
      <c r="R88" s="22"/>
    </row>
    <row r="89" spans="1:18" x14ac:dyDescent="0.25">
      <c r="A89" s="98" t="s">
        <v>1164</v>
      </c>
      <c r="B89" s="24" t="s">
        <v>1165</v>
      </c>
      <c r="C89" s="143" t="s">
        <v>391</v>
      </c>
      <c r="D89" s="99" t="s">
        <v>94</v>
      </c>
      <c r="E89" s="22"/>
      <c r="I89" s="22"/>
      <c r="Q89" s="22"/>
      <c r="R89" s="22"/>
    </row>
    <row r="90" spans="1:18" x14ac:dyDescent="0.25">
      <c r="A90" s="144" t="s">
        <v>334</v>
      </c>
      <c r="B90" s="145" t="s">
        <v>333</v>
      </c>
      <c r="C90" s="146" t="s">
        <v>392</v>
      </c>
      <c r="D90" s="147" t="s">
        <v>335</v>
      </c>
      <c r="E90" s="22"/>
      <c r="F90" s="22"/>
      <c r="G90" s="22"/>
      <c r="H90" s="22"/>
      <c r="I90" s="22"/>
      <c r="Q90" s="22"/>
      <c r="R90" s="22"/>
    </row>
    <row r="91" spans="1:18" x14ac:dyDescent="0.25">
      <c r="A91" s="98" t="s">
        <v>164</v>
      </c>
      <c r="B91" s="24" t="s">
        <v>163</v>
      </c>
      <c r="C91" s="148" t="s">
        <v>392</v>
      </c>
      <c r="D91" s="99" t="s">
        <v>13</v>
      </c>
      <c r="E91" s="22"/>
      <c r="F91" s="22"/>
      <c r="G91" s="22"/>
      <c r="H91" s="22"/>
      <c r="I91" s="22"/>
      <c r="Q91" s="22"/>
      <c r="R91" s="22"/>
    </row>
    <row r="92" spans="1:18" x14ac:dyDescent="0.25">
      <c r="A92" s="98" t="s">
        <v>199</v>
      </c>
      <c r="B92" s="24" t="s">
        <v>198</v>
      </c>
      <c r="C92" s="148" t="s">
        <v>392</v>
      </c>
      <c r="D92" s="99" t="s">
        <v>200</v>
      </c>
      <c r="E92" s="22"/>
      <c r="F92" s="22"/>
      <c r="G92" s="22"/>
      <c r="H92" s="22"/>
      <c r="I92" s="22"/>
      <c r="Q92" s="22"/>
      <c r="R92" s="22"/>
    </row>
    <row r="93" spans="1:18" x14ac:dyDescent="0.25">
      <c r="A93" s="98" t="s">
        <v>166</v>
      </c>
      <c r="B93" s="24" t="s">
        <v>165</v>
      </c>
      <c r="C93" s="148" t="s">
        <v>392</v>
      </c>
      <c r="D93" s="99" t="s">
        <v>167</v>
      </c>
      <c r="E93" s="22"/>
      <c r="F93" s="22"/>
      <c r="G93" s="22"/>
      <c r="H93" s="22"/>
      <c r="I93" s="22"/>
      <c r="Q93" s="22"/>
      <c r="R93" s="22"/>
    </row>
    <row r="94" spans="1:18" x14ac:dyDescent="0.25">
      <c r="A94" s="110" t="s">
        <v>288</v>
      </c>
      <c r="B94" s="111" t="s">
        <v>287</v>
      </c>
      <c r="C94" s="149" t="s">
        <v>392</v>
      </c>
      <c r="D94" s="112" t="s">
        <v>289</v>
      </c>
      <c r="E94" s="22"/>
      <c r="F94" s="22"/>
      <c r="G94" s="22"/>
      <c r="H94" s="22"/>
      <c r="I94" s="22"/>
      <c r="Q94" s="22"/>
      <c r="R94" s="22"/>
    </row>
    <row r="95" spans="1:18" x14ac:dyDescent="0.25">
      <c r="A95" s="98" t="s">
        <v>440</v>
      </c>
      <c r="B95" s="24" t="s">
        <v>439</v>
      </c>
      <c r="C95" s="24" t="s">
        <v>393</v>
      </c>
      <c r="D95" s="99" t="s">
        <v>441</v>
      </c>
      <c r="E95" s="22"/>
      <c r="F95" s="22"/>
      <c r="G95" s="22"/>
      <c r="H95" s="22"/>
      <c r="I95" s="22"/>
      <c r="Q95" s="22"/>
      <c r="R95" s="22"/>
    </row>
    <row r="96" spans="1:18" x14ac:dyDescent="0.25">
      <c r="A96" s="98" t="s">
        <v>276</v>
      </c>
      <c r="B96" s="24" t="s">
        <v>275</v>
      </c>
      <c r="C96" s="24" t="s">
        <v>393</v>
      </c>
      <c r="D96" s="99" t="s">
        <v>277</v>
      </c>
      <c r="E96" s="22"/>
      <c r="F96" s="22"/>
      <c r="G96" s="22"/>
      <c r="H96" s="22"/>
      <c r="I96" s="22"/>
      <c r="Q96" s="22"/>
      <c r="R96" s="22"/>
    </row>
    <row r="97" spans="1:18" x14ac:dyDescent="0.25">
      <c r="A97" s="98" t="s">
        <v>234</v>
      </c>
      <c r="B97" s="24" t="s">
        <v>233</v>
      </c>
      <c r="C97" s="24" t="s">
        <v>393</v>
      </c>
      <c r="D97" s="99" t="s">
        <v>235</v>
      </c>
      <c r="E97" s="22"/>
      <c r="F97" s="22"/>
      <c r="G97" s="22"/>
      <c r="H97" s="22"/>
      <c r="I97" s="22"/>
      <c r="Q97" s="22"/>
      <c r="R97" s="22"/>
    </row>
    <row r="98" spans="1:18" x14ac:dyDescent="0.25">
      <c r="A98" s="98" t="s">
        <v>173</v>
      </c>
      <c r="B98" s="24" t="s">
        <v>172</v>
      </c>
      <c r="C98" s="24" t="s">
        <v>393</v>
      </c>
      <c r="D98" s="99" t="s">
        <v>174</v>
      </c>
      <c r="E98" s="22"/>
      <c r="F98" s="22"/>
      <c r="G98" s="22"/>
      <c r="H98" s="22"/>
      <c r="I98" s="22"/>
      <c r="Q98" s="22"/>
      <c r="R98" s="22"/>
    </row>
    <row r="99" spans="1:18" x14ac:dyDescent="0.25">
      <c r="A99" s="98" t="s">
        <v>225</v>
      </c>
      <c r="B99" s="24" t="s">
        <v>224</v>
      </c>
      <c r="C99" s="24" t="s">
        <v>393</v>
      </c>
      <c r="D99" s="99" t="s">
        <v>226</v>
      </c>
      <c r="E99" s="22"/>
      <c r="F99" s="22"/>
      <c r="G99" s="22"/>
      <c r="H99" s="22"/>
      <c r="I99" s="22"/>
      <c r="Q99" s="22"/>
      <c r="R99" s="22"/>
    </row>
    <row r="100" spans="1:18" x14ac:dyDescent="0.25">
      <c r="A100" s="98" t="s">
        <v>294</v>
      </c>
      <c r="B100" s="24" t="s">
        <v>293</v>
      </c>
      <c r="C100" s="24" t="s">
        <v>393</v>
      </c>
      <c r="D100" s="99" t="s">
        <v>14</v>
      </c>
      <c r="E100" s="22"/>
      <c r="F100" s="22"/>
      <c r="G100" s="22"/>
      <c r="H100" s="22"/>
      <c r="I100" s="22"/>
      <c r="Q100" s="22"/>
      <c r="R100" s="22"/>
    </row>
    <row r="101" spans="1:18" x14ac:dyDescent="0.25">
      <c r="A101" s="98" t="s">
        <v>285</v>
      </c>
      <c r="B101" s="24" t="s">
        <v>284</v>
      </c>
      <c r="C101" s="24" t="s">
        <v>393</v>
      </c>
      <c r="D101" s="99" t="s">
        <v>286</v>
      </c>
      <c r="E101" s="22"/>
      <c r="F101" s="22"/>
      <c r="G101" s="22"/>
      <c r="H101" s="22"/>
      <c r="I101" s="22"/>
      <c r="Q101" s="22"/>
      <c r="R101" s="22"/>
    </row>
    <row r="102" spans="1:18" x14ac:dyDescent="0.25">
      <c r="A102" s="98" t="s">
        <v>252</v>
      </c>
      <c r="B102" s="24" t="s">
        <v>251</v>
      </c>
      <c r="C102" s="24" t="s">
        <v>393</v>
      </c>
      <c r="D102" s="99" t="s">
        <v>253</v>
      </c>
      <c r="F102" s="22"/>
      <c r="G102" s="22"/>
      <c r="H102" s="22"/>
    </row>
    <row r="103" spans="1:18" x14ac:dyDescent="0.25">
      <c r="A103" s="98" t="s">
        <v>202</v>
      </c>
      <c r="B103" s="24" t="s">
        <v>201</v>
      </c>
      <c r="C103" s="24" t="s">
        <v>393</v>
      </c>
      <c r="D103" s="99" t="s">
        <v>203</v>
      </c>
      <c r="E103" s="22"/>
      <c r="F103" s="22"/>
      <c r="G103" s="22"/>
      <c r="H103" s="22"/>
      <c r="I103" s="22"/>
      <c r="Q103" s="22"/>
      <c r="R103" s="22"/>
    </row>
    <row r="104" spans="1:18" x14ac:dyDescent="0.25">
      <c r="A104" s="98" t="s">
        <v>1166</v>
      </c>
      <c r="B104" s="24" t="s">
        <v>1167</v>
      </c>
      <c r="C104" s="24" t="s">
        <v>393</v>
      </c>
      <c r="D104" s="99" t="s">
        <v>1168</v>
      </c>
      <c r="E104" s="22"/>
      <c r="F104" s="22"/>
      <c r="G104" s="22"/>
      <c r="H104" s="22"/>
      <c r="I104" s="22"/>
      <c r="Q104" s="22"/>
      <c r="R104" s="22"/>
    </row>
    <row r="105" spans="1:18" x14ac:dyDescent="0.25">
      <c r="A105" s="98" t="s">
        <v>435</v>
      </c>
      <c r="B105" s="24" t="s">
        <v>434</v>
      </c>
      <c r="C105" s="24" t="s">
        <v>393</v>
      </c>
      <c r="D105" s="99" t="s">
        <v>436</v>
      </c>
      <c r="E105" s="22"/>
      <c r="F105" s="22"/>
      <c r="G105" s="22"/>
      <c r="H105" s="22"/>
      <c r="I105" s="22"/>
      <c r="Q105" s="22"/>
      <c r="R105" s="22"/>
    </row>
    <row r="106" spans="1:18" x14ac:dyDescent="0.25">
      <c r="A106" s="98" t="s">
        <v>555</v>
      </c>
      <c r="B106" s="24" t="s">
        <v>554</v>
      </c>
      <c r="C106" s="24" t="s">
        <v>393</v>
      </c>
      <c r="D106" s="99" t="s">
        <v>556</v>
      </c>
      <c r="E106" s="22"/>
      <c r="F106" s="22"/>
      <c r="G106" s="22"/>
      <c r="H106" s="22"/>
      <c r="I106" s="22"/>
      <c r="Q106" s="22"/>
      <c r="R106" s="22"/>
    </row>
    <row r="107" spans="1:18" x14ac:dyDescent="0.25">
      <c r="A107" s="98" t="s">
        <v>257</v>
      </c>
      <c r="B107" s="24" t="s">
        <v>256</v>
      </c>
      <c r="C107" s="24" t="s">
        <v>393</v>
      </c>
      <c r="D107" s="99" t="s">
        <v>258</v>
      </c>
      <c r="E107" s="22"/>
      <c r="F107" s="22"/>
      <c r="G107" s="22"/>
      <c r="H107" s="22"/>
      <c r="I107" s="22"/>
      <c r="Q107" s="22"/>
      <c r="R107" s="22"/>
    </row>
    <row r="108" spans="1:18" x14ac:dyDescent="0.25">
      <c r="A108" s="98" t="s">
        <v>219</v>
      </c>
      <c r="B108" s="24" t="s">
        <v>218</v>
      </c>
      <c r="C108" s="24" t="s">
        <v>393</v>
      </c>
      <c r="D108" s="99" t="s">
        <v>220</v>
      </c>
      <c r="E108" s="22"/>
      <c r="F108" s="22"/>
      <c r="G108" s="22"/>
      <c r="H108" s="22"/>
      <c r="I108" s="22"/>
      <c r="Q108" s="22"/>
      <c r="R108" s="22"/>
    </row>
    <row r="109" spans="1:18" x14ac:dyDescent="0.25">
      <c r="A109" s="98" t="s">
        <v>211</v>
      </c>
      <c r="B109" s="24" t="s">
        <v>210</v>
      </c>
      <c r="C109" s="24" t="s">
        <v>393</v>
      </c>
      <c r="D109" s="99" t="s">
        <v>212</v>
      </c>
      <c r="E109" s="22"/>
      <c r="F109" s="22"/>
      <c r="G109" s="22"/>
      <c r="H109" s="22"/>
      <c r="I109" s="22"/>
      <c r="Q109" s="22"/>
      <c r="R109" s="22"/>
    </row>
    <row r="110" spans="1:18" x14ac:dyDescent="0.25">
      <c r="A110" s="98" t="s">
        <v>282</v>
      </c>
      <c r="B110" s="24" t="s">
        <v>281</v>
      </c>
      <c r="C110" s="24" t="s">
        <v>393</v>
      </c>
      <c r="D110" s="99" t="s">
        <v>283</v>
      </c>
      <c r="E110" s="22"/>
      <c r="F110" s="22"/>
      <c r="G110" s="22"/>
      <c r="H110" s="22"/>
      <c r="I110" s="22"/>
      <c r="Q110" s="22"/>
      <c r="R110" s="22"/>
    </row>
    <row r="111" spans="1:18" x14ac:dyDescent="0.25">
      <c r="A111" s="98" t="s">
        <v>205</v>
      </c>
      <c r="B111" s="24" t="s">
        <v>204</v>
      </c>
      <c r="C111" s="24" t="s">
        <v>393</v>
      </c>
      <c r="D111" s="99" t="s">
        <v>206</v>
      </c>
      <c r="E111" s="22"/>
      <c r="F111" s="22"/>
      <c r="G111" s="22"/>
      <c r="H111" s="22"/>
      <c r="I111" s="22"/>
      <c r="Q111" s="22"/>
      <c r="R111" s="22"/>
    </row>
    <row r="112" spans="1:18" x14ac:dyDescent="0.25">
      <c r="A112" s="98" t="s">
        <v>331</v>
      </c>
      <c r="B112" s="24" t="s">
        <v>330</v>
      </c>
      <c r="C112" s="24" t="s">
        <v>393</v>
      </c>
      <c r="D112" s="99" t="s">
        <v>332</v>
      </c>
      <c r="E112" s="22"/>
      <c r="F112" s="22"/>
      <c r="G112" s="22"/>
      <c r="H112" s="22"/>
      <c r="I112" s="22"/>
      <c r="Q112" s="22"/>
      <c r="R112" s="22"/>
    </row>
    <row r="113" spans="1:18" x14ac:dyDescent="0.25">
      <c r="A113" s="98" t="s">
        <v>642</v>
      </c>
      <c r="B113" s="24" t="s">
        <v>643</v>
      </c>
      <c r="C113" s="24" t="s">
        <v>393</v>
      </c>
      <c r="D113" s="99" t="s">
        <v>644</v>
      </c>
      <c r="E113" s="22"/>
      <c r="F113" s="22"/>
      <c r="G113" s="22"/>
      <c r="H113" s="22"/>
      <c r="I113" s="22"/>
      <c r="Q113" s="22"/>
      <c r="R113" s="22"/>
    </row>
    <row r="114" spans="1:18" x14ac:dyDescent="0.25">
      <c r="A114" s="98" t="s">
        <v>240</v>
      </c>
      <c r="B114" s="24" t="s">
        <v>239</v>
      </c>
      <c r="C114" s="24" t="s">
        <v>393</v>
      </c>
      <c r="D114" s="99" t="s">
        <v>241</v>
      </c>
      <c r="E114" s="22"/>
      <c r="F114" s="22"/>
      <c r="G114" s="22"/>
      <c r="H114" s="22"/>
      <c r="I114" s="22"/>
      <c r="Q114" s="22"/>
      <c r="R114" s="22"/>
    </row>
    <row r="115" spans="1:18" x14ac:dyDescent="0.25">
      <c r="A115" s="98" t="s">
        <v>182</v>
      </c>
      <c r="B115" s="24" t="s">
        <v>181</v>
      </c>
      <c r="C115" s="24" t="s">
        <v>393</v>
      </c>
      <c r="D115" s="99" t="s">
        <v>8</v>
      </c>
      <c r="E115" s="22"/>
      <c r="F115" s="22"/>
      <c r="G115" s="22"/>
      <c r="H115" s="22"/>
      <c r="I115" s="22"/>
      <c r="Q115" s="22"/>
      <c r="R115" s="22"/>
    </row>
    <row r="116" spans="1:18" x14ac:dyDescent="0.25">
      <c r="A116" s="98" t="s">
        <v>291</v>
      </c>
      <c r="B116" s="24" t="s">
        <v>290</v>
      </c>
      <c r="C116" s="24" t="s">
        <v>393</v>
      </c>
      <c r="D116" s="99" t="s">
        <v>292</v>
      </c>
      <c r="E116" s="22"/>
      <c r="F116" s="22"/>
      <c r="G116" s="22"/>
      <c r="H116" s="22"/>
      <c r="I116" s="22"/>
      <c r="Q116" s="22"/>
      <c r="R116" s="22"/>
    </row>
    <row r="117" spans="1:18" x14ac:dyDescent="0.25">
      <c r="A117" s="98" t="s">
        <v>416</v>
      </c>
      <c r="B117" s="24" t="s">
        <v>415</v>
      </c>
      <c r="C117" s="24" t="s">
        <v>393</v>
      </c>
      <c r="D117" s="99" t="s">
        <v>417</v>
      </c>
      <c r="E117" s="22"/>
      <c r="F117" s="22"/>
      <c r="G117" s="22"/>
      <c r="H117" s="22"/>
      <c r="I117" s="22"/>
      <c r="Q117" s="22"/>
      <c r="R117" s="22"/>
    </row>
    <row r="118" spans="1:18" x14ac:dyDescent="0.25">
      <c r="A118" s="98" t="s">
        <v>255</v>
      </c>
      <c r="B118" s="24" t="s">
        <v>254</v>
      </c>
      <c r="C118" s="24" t="s">
        <v>393</v>
      </c>
      <c r="D118" s="99" t="s">
        <v>12</v>
      </c>
      <c r="E118" s="22"/>
      <c r="F118" s="22"/>
      <c r="G118" s="22"/>
      <c r="H118" s="22"/>
      <c r="I118" s="22"/>
      <c r="Q118" s="22"/>
      <c r="R118" s="22"/>
    </row>
    <row r="119" spans="1:18" x14ac:dyDescent="0.25">
      <c r="A119" s="98" t="s">
        <v>296</v>
      </c>
      <c r="B119" s="24" t="s">
        <v>295</v>
      </c>
      <c r="C119" s="24" t="s">
        <v>393</v>
      </c>
      <c r="D119" s="99" t="s">
        <v>297</v>
      </c>
      <c r="E119" s="22"/>
      <c r="F119" s="22"/>
      <c r="G119" s="22"/>
      <c r="H119" s="22"/>
      <c r="I119" s="22"/>
      <c r="Q119" s="22"/>
      <c r="R119" s="22"/>
    </row>
    <row r="120" spans="1:18" x14ac:dyDescent="0.25">
      <c r="A120" s="98" t="s">
        <v>246</v>
      </c>
      <c r="B120" s="24" t="s">
        <v>245</v>
      </c>
      <c r="C120" s="24" t="s">
        <v>393</v>
      </c>
      <c r="D120" s="99" t="s">
        <v>247</v>
      </c>
      <c r="E120" s="22"/>
      <c r="F120" s="22"/>
      <c r="G120" s="22"/>
      <c r="H120" s="22"/>
      <c r="I120" s="22"/>
      <c r="Q120" s="22"/>
      <c r="R120" s="22"/>
    </row>
    <row r="121" spans="1:18" x14ac:dyDescent="0.25">
      <c r="A121" s="98" t="s">
        <v>1169</v>
      </c>
      <c r="B121" s="24" t="s">
        <v>1170</v>
      </c>
      <c r="C121" s="24" t="s">
        <v>393</v>
      </c>
      <c r="D121" s="99" t="s">
        <v>1171</v>
      </c>
      <c r="E121" s="22"/>
      <c r="F121" s="22"/>
      <c r="G121" s="22"/>
      <c r="H121" s="22"/>
      <c r="I121" s="22"/>
      <c r="Q121" s="22"/>
      <c r="R121" s="22"/>
    </row>
    <row r="122" spans="1:18" x14ac:dyDescent="0.25">
      <c r="A122" s="98" t="s">
        <v>179</v>
      </c>
      <c r="B122" s="24" t="s">
        <v>178</v>
      </c>
      <c r="C122" s="24" t="s">
        <v>393</v>
      </c>
      <c r="D122" s="99" t="s">
        <v>180</v>
      </c>
      <c r="E122" s="22"/>
      <c r="F122" s="22"/>
      <c r="G122" s="22"/>
      <c r="H122" s="22"/>
      <c r="I122" s="22"/>
      <c r="Q122" s="22"/>
      <c r="R122" s="22"/>
    </row>
    <row r="123" spans="1:18" x14ac:dyDescent="0.25">
      <c r="A123" s="98" t="s">
        <v>299</v>
      </c>
      <c r="B123" s="24" t="s">
        <v>298</v>
      </c>
      <c r="C123" s="24" t="s">
        <v>393</v>
      </c>
      <c r="D123" s="99" t="s">
        <v>300</v>
      </c>
      <c r="E123" s="22"/>
      <c r="F123" s="22"/>
      <c r="G123" s="22"/>
      <c r="H123" s="22"/>
      <c r="I123" s="22"/>
      <c r="Q123" s="22"/>
      <c r="R123" s="22"/>
    </row>
    <row r="124" spans="1:18" x14ac:dyDescent="0.25">
      <c r="A124" s="98" t="s">
        <v>228</v>
      </c>
      <c r="B124" s="24" t="s">
        <v>227</v>
      </c>
      <c r="C124" s="24" t="s">
        <v>393</v>
      </c>
      <c r="D124" s="99" t="s">
        <v>229</v>
      </c>
      <c r="E124" s="22"/>
      <c r="F124" s="22"/>
      <c r="G124" s="22"/>
      <c r="H124" s="22"/>
      <c r="I124" s="22"/>
      <c r="Q124" s="22"/>
      <c r="R124" s="22"/>
    </row>
    <row r="125" spans="1:18" x14ac:dyDescent="0.25">
      <c r="A125" s="98" t="s">
        <v>359</v>
      </c>
      <c r="B125" s="24" t="s">
        <v>358</v>
      </c>
      <c r="C125" s="24" t="s">
        <v>393</v>
      </c>
      <c r="D125" s="99" t="s">
        <v>360</v>
      </c>
      <c r="E125" s="22"/>
      <c r="F125" s="22"/>
      <c r="G125" s="22"/>
      <c r="H125" s="22"/>
      <c r="I125" s="22"/>
      <c r="Q125" s="22"/>
      <c r="R125" s="22"/>
    </row>
    <row r="126" spans="1:18" x14ac:dyDescent="0.25">
      <c r="A126" s="98" t="s">
        <v>266</v>
      </c>
      <c r="B126" s="24" t="s">
        <v>265</v>
      </c>
      <c r="C126" s="24" t="s">
        <v>393</v>
      </c>
      <c r="D126" s="99" t="s">
        <v>267</v>
      </c>
      <c r="E126" s="22"/>
      <c r="F126" s="22"/>
      <c r="G126" s="22"/>
      <c r="H126" s="22"/>
      <c r="I126" s="22"/>
      <c r="Q126" s="22"/>
      <c r="R126" s="22"/>
    </row>
    <row r="127" spans="1:18" x14ac:dyDescent="0.25">
      <c r="A127" s="98" t="s">
        <v>302</v>
      </c>
      <c r="B127" s="24" t="s">
        <v>301</v>
      </c>
      <c r="C127" s="24" t="s">
        <v>393</v>
      </c>
      <c r="D127" s="99" t="s">
        <v>303</v>
      </c>
      <c r="E127" s="22"/>
      <c r="F127" s="22"/>
      <c r="G127" s="22"/>
      <c r="H127" s="22"/>
      <c r="I127" s="22"/>
      <c r="Q127" s="22"/>
      <c r="R127" s="22"/>
    </row>
    <row r="128" spans="1:18" x14ac:dyDescent="0.25">
      <c r="A128" s="98" t="s">
        <v>395</v>
      </c>
      <c r="B128" s="24" t="s">
        <v>268</v>
      </c>
      <c r="C128" s="24" t="s">
        <v>393</v>
      </c>
      <c r="D128" s="99" t="s">
        <v>269</v>
      </c>
      <c r="E128" s="22"/>
      <c r="F128" s="22"/>
      <c r="G128" s="22"/>
      <c r="H128" s="22"/>
      <c r="I128" s="22"/>
      <c r="Q128" s="22"/>
      <c r="R128" s="22"/>
    </row>
    <row r="129" spans="1:18" x14ac:dyDescent="0.25">
      <c r="A129" s="98" t="s">
        <v>1172</v>
      </c>
      <c r="B129" s="24" t="s">
        <v>1173</v>
      </c>
      <c r="C129" s="24" t="s">
        <v>393</v>
      </c>
      <c r="D129" s="99" t="s">
        <v>1174</v>
      </c>
      <c r="E129" s="22"/>
      <c r="F129" s="22"/>
      <c r="G129" s="22"/>
      <c r="H129" s="22"/>
      <c r="I129" s="22"/>
      <c r="Q129" s="22"/>
      <c r="R129" s="22"/>
    </row>
    <row r="130" spans="1:18" x14ac:dyDescent="0.25">
      <c r="A130" s="98" t="s">
        <v>184</v>
      </c>
      <c r="B130" s="24" t="s">
        <v>183</v>
      </c>
      <c r="C130" s="24" t="s">
        <v>393</v>
      </c>
      <c r="D130" s="99" t="s">
        <v>185</v>
      </c>
      <c r="E130" s="22"/>
      <c r="F130" s="22"/>
      <c r="G130" s="22"/>
      <c r="H130" s="22"/>
      <c r="I130" s="22"/>
      <c r="Q130" s="22"/>
      <c r="R130" s="22"/>
    </row>
    <row r="131" spans="1:18" x14ac:dyDescent="0.25">
      <c r="A131" s="98" t="s">
        <v>237</v>
      </c>
      <c r="B131" s="24" t="s">
        <v>236</v>
      </c>
      <c r="C131" s="24" t="s">
        <v>393</v>
      </c>
      <c r="D131" s="99" t="s">
        <v>238</v>
      </c>
      <c r="E131" s="22"/>
      <c r="F131" s="22"/>
      <c r="G131" s="22"/>
      <c r="H131" s="22"/>
      <c r="I131" s="22"/>
      <c r="Q131" s="22"/>
      <c r="R131" s="22"/>
    </row>
    <row r="132" spans="1:18" x14ac:dyDescent="0.25">
      <c r="A132" s="98" t="s">
        <v>342</v>
      </c>
      <c r="B132" s="24" t="s">
        <v>341</v>
      </c>
      <c r="C132" s="24" t="s">
        <v>393</v>
      </c>
      <c r="D132" s="99" t="s">
        <v>343</v>
      </c>
      <c r="E132" s="22"/>
      <c r="F132" s="22"/>
      <c r="G132" s="22"/>
      <c r="H132" s="22"/>
      <c r="I132" s="22"/>
      <c r="Q132" s="22"/>
      <c r="R132" s="22"/>
    </row>
    <row r="133" spans="1:18" x14ac:dyDescent="0.25">
      <c r="A133" s="98" t="s">
        <v>305</v>
      </c>
      <c r="B133" s="24" t="s">
        <v>304</v>
      </c>
      <c r="C133" s="24" t="s">
        <v>393</v>
      </c>
      <c r="D133" s="99" t="s">
        <v>306</v>
      </c>
      <c r="E133" s="22"/>
      <c r="F133" s="22"/>
      <c r="G133" s="22"/>
      <c r="H133" s="22"/>
      <c r="I133" s="22"/>
      <c r="Q133" s="22"/>
      <c r="R133" s="22"/>
    </row>
    <row r="134" spans="1:18" x14ac:dyDescent="0.25">
      <c r="A134" s="98" t="s">
        <v>371</v>
      </c>
      <c r="B134" s="24" t="s">
        <v>370</v>
      </c>
      <c r="C134" s="24" t="s">
        <v>393</v>
      </c>
      <c r="D134" s="99" t="s">
        <v>372</v>
      </c>
      <c r="E134" s="22"/>
      <c r="F134" s="22"/>
      <c r="G134" s="22"/>
      <c r="H134" s="22"/>
      <c r="I134" s="22"/>
      <c r="Q134" s="22"/>
      <c r="R134" s="22"/>
    </row>
    <row r="135" spans="1:18" x14ac:dyDescent="0.25">
      <c r="A135" s="98" t="s">
        <v>187</v>
      </c>
      <c r="B135" s="24" t="s">
        <v>186</v>
      </c>
      <c r="C135" s="24" t="s">
        <v>393</v>
      </c>
      <c r="D135" s="99" t="s">
        <v>188</v>
      </c>
      <c r="E135" s="22"/>
      <c r="F135" s="22"/>
      <c r="G135" s="22"/>
      <c r="H135" s="22"/>
      <c r="I135" s="22"/>
      <c r="Q135" s="22"/>
      <c r="R135" s="22"/>
    </row>
    <row r="136" spans="1:18" x14ac:dyDescent="0.25">
      <c r="A136" s="98" t="s">
        <v>362</v>
      </c>
      <c r="B136" s="24" t="s">
        <v>361</v>
      </c>
      <c r="C136" s="24" t="s">
        <v>393</v>
      </c>
      <c r="D136" s="99" t="s">
        <v>363</v>
      </c>
      <c r="E136" s="22"/>
      <c r="I136" s="22"/>
      <c r="Q136" s="22"/>
      <c r="R136" s="22"/>
    </row>
    <row r="137" spans="1:18" x14ac:dyDescent="0.25">
      <c r="A137" s="98" t="s">
        <v>271</v>
      </c>
      <c r="B137" s="24" t="s">
        <v>270</v>
      </c>
      <c r="C137" s="24" t="s">
        <v>393</v>
      </c>
      <c r="D137" s="99" t="s">
        <v>272</v>
      </c>
      <c r="E137" s="22"/>
      <c r="F137" s="22"/>
      <c r="G137" s="22"/>
      <c r="H137" s="22"/>
      <c r="I137" s="22"/>
      <c r="Q137" s="22"/>
      <c r="R137" s="22"/>
    </row>
    <row r="138" spans="1:18" x14ac:dyDescent="0.25">
      <c r="A138" s="98" t="s">
        <v>308</v>
      </c>
      <c r="B138" s="24" t="s">
        <v>307</v>
      </c>
      <c r="C138" s="24" t="s">
        <v>393</v>
      </c>
      <c r="D138" s="99" t="s">
        <v>309</v>
      </c>
      <c r="E138" s="22"/>
      <c r="F138" s="22"/>
      <c r="G138" s="22"/>
      <c r="H138" s="22"/>
      <c r="I138" s="22"/>
      <c r="Q138" s="22"/>
      <c r="R138" s="22"/>
    </row>
    <row r="139" spans="1:18" x14ac:dyDescent="0.25">
      <c r="A139" s="98" t="s">
        <v>374</v>
      </c>
      <c r="B139" s="24" t="s">
        <v>373</v>
      </c>
      <c r="C139" s="24" t="s">
        <v>393</v>
      </c>
      <c r="D139" s="99" t="s">
        <v>375</v>
      </c>
      <c r="E139" s="22"/>
      <c r="F139" s="22"/>
      <c r="G139" s="22"/>
      <c r="H139" s="22"/>
      <c r="I139" s="22"/>
      <c r="Q139" s="22"/>
      <c r="R139" s="22"/>
    </row>
    <row r="140" spans="1:18" x14ac:dyDescent="0.25">
      <c r="A140" s="98" t="s">
        <v>263</v>
      </c>
      <c r="B140" s="24" t="s">
        <v>262</v>
      </c>
      <c r="C140" s="24" t="s">
        <v>393</v>
      </c>
      <c r="D140" s="99" t="s">
        <v>264</v>
      </c>
      <c r="E140" s="22"/>
      <c r="F140" s="22"/>
      <c r="G140" s="22"/>
      <c r="H140" s="22"/>
      <c r="I140" s="22"/>
      <c r="Q140" s="22"/>
      <c r="R140" s="22"/>
    </row>
    <row r="141" spans="1:18" x14ac:dyDescent="0.25">
      <c r="A141" s="98" t="s">
        <v>328</v>
      </c>
      <c r="B141" s="24" t="s">
        <v>327</v>
      </c>
      <c r="C141" s="24" t="s">
        <v>393</v>
      </c>
      <c r="D141" s="99" t="s">
        <v>329</v>
      </c>
      <c r="E141" s="22"/>
      <c r="I141" s="22"/>
      <c r="Q141" s="22"/>
      <c r="R141" s="22"/>
    </row>
    <row r="142" spans="1:18" x14ac:dyDescent="0.25">
      <c r="A142" s="98" t="s">
        <v>1175</v>
      </c>
      <c r="B142" s="24" t="s">
        <v>1176</v>
      </c>
      <c r="C142" s="24" t="s">
        <v>393</v>
      </c>
      <c r="D142" s="99" t="s">
        <v>1177</v>
      </c>
      <c r="E142" s="22"/>
      <c r="I142" s="22"/>
      <c r="Q142" s="22"/>
      <c r="R142" s="22"/>
    </row>
    <row r="143" spans="1:18" x14ac:dyDescent="0.25">
      <c r="A143" s="98" t="s">
        <v>420</v>
      </c>
      <c r="B143" s="24" t="s">
        <v>419</v>
      </c>
      <c r="C143" s="24" t="s">
        <v>393</v>
      </c>
      <c r="D143" s="99" t="s">
        <v>421</v>
      </c>
      <c r="E143" s="22"/>
      <c r="I143" s="22"/>
      <c r="Q143" s="22"/>
      <c r="R143" s="22"/>
    </row>
    <row r="144" spans="1:18" x14ac:dyDescent="0.25">
      <c r="A144" s="98" t="s">
        <v>365</v>
      </c>
      <c r="B144" s="24" t="s">
        <v>364</v>
      </c>
      <c r="C144" s="24" t="s">
        <v>393</v>
      </c>
      <c r="D144" s="99" t="s">
        <v>366</v>
      </c>
      <c r="E144" s="22"/>
      <c r="I144" s="22"/>
      <c r="Q144" s="22"/>
      <c r="R144" s="22"/>
    </row>
    <row r="145" spans="1:18" x14ac:dyDescent="0.25">
      <c r="A145" s="98" t="s">
        <v>443</v>
      </c>
      <c r="B145" s="24" t="s">
        <v>442</v>
      </c>
      <c r="C145" s="24" t="s">
        <v>393</v>
      </c>
      <c r="D145" s="99" t="s">
        <v>444</v>
      </c>
      <c r="E145" s="22"/>
      <c r="I145" s="22"/>
      <c r="Q145" s="22"/>
      <c r="R145" s="22"/>
    </row>
    <row r="146" spans="1:18" x14ac:dyDescent="0.25">
      <c r="A146" s="98" t="s">
        <v>325</v>
      </c>
      <c r="B146" s="24" t="s">
        <v>324</v>
      </c>
      <c r="C146" s="24" t="s">
        <v>393</v>
      </c>
      <c r="D146" s="99" t="s">
        <v>326</v>
      </c>
      <c r="E146" s="22"/>
      <c r="I146" s="22"/>
      <c r="Q146" s="22"/>
      <c r="R146" s="22"/>
    </row>
    <row r="147" spans="1:18" x14ac:dyDescent="0.25">
      <c r="A147" s="98" t="s">
        <v>1178</v>
      </c>
      <c r="B147" s="24" t="s">
        <v>1179</v>
      </c>
      <c r="C147" s="24" t="s">
        <v>393</v>
      </c>
      <c r="D147" s="99" t="s">
        <v>1180</v>
      </c>
      <c r="E147" s="22"/>
      <c r="I147" s="22"/>
      <c r="Q147" s="22"/>
      <c r="R147" s="22"/>
    </row>
    <row r="148" spans="1:18" x14ac:dyDescent="0.25">
      <c r="A148" s="98" t="s">
        <v>322</v>
      </c>
      <c r="B148" s="24" t="s">
        <v>321</v>
      </c>
      <c r="C148" s="24" t="s">
        <v>393</v>
      </c>
      <c r="D148" s="99" t="s">
        <v>323</v>
      </c>
      <c r="E148" s="22"/>
      <c r="I148" s="22"/>
      <c r="Q148" s="22"/>
      <c r="R148" s="22"/>
    </row>
    <row r="149" spans="1:18" x14ac:dyDescent="0.25">
      <c r="A149" s="98" t="s">
        <v>337</v>
      </c>
      <c r="B149" s="24" t="s">
        <v>336</v>
      </c>
      <c r="C149" s="24" t="s">
        <v>393</v>
      </c>
      <c r="D149" s="99" t="s">
        <v>338</v>
      </c>
    </row>
    <row r="150" spans="1:18" x14ac:dyDescent="0.25">
      <c r="A150" s="98" t="s">
        <v>423</v>
      </c>
      <c r="B150" s="24" t="s">
        <v>422</v>
      </c>
      <c r="C150" s="24" t="s">
        <v>393</v>
      </c>
      <c r="D150" s="99" t="s">
        <v>16</v>
      </c>
      <c r="E150" s="22"/>
      <c r="I150" s="22"/>
      <c r="Q150" s="22"/>
      <c r="R150" s="22"/>
    </row>
    <row r="151" spans="1:18" x14ac:dyDescent="0.25">
      <c r="A151" s="98" t="s">
        <v>311</v>
      </c>
      <c r="B151" s="24" t="s">
        <v>310</v>
      </c>
      <c r="C151" s="24" t="s">
        <v>393</v>
      </c>
      <c r="D151" s="99" t="s">
        <v>312</v>
      </c>
      <c r="E151" s="22"/>
      <c r="I151" s="22"/>
      <c r="Q151" s="22"/>
      <c r="R151" s="22"/>
    </row>
    <row r="152" spans="1:18" x14ac:dyDescent="0.25">
      <c r="A152" s="98" t="s">
        <v>424</v>
      </c>
      <c r="B152" s="24" t="s">
        <v>347</v>
      </c>
      <c r="C152" s="24" t="s">
        <v>393</v>
      </c>
      <c r="D152" s="99" t="s">
        <v>348</v>
      </c>
      <c r="E152" s="22"/>
      <c r="I152" s="22"/>
      <c r="Q152" s="22"/>
      <c r="R152" s="22"/>
    </row>
    <row r="153" spans="1:18" x14ac:dyDescent="0.25">
      <c r="A153" s="98" t="s">
        <v>345</v>
      </c>
      <c r="B153" s="24" t="s">
        <v>344</v>
      </c>
      <c r="C153" s="24" t="s">
        <v>393</v>
      </c>
      <c r="D153" s="99" t="s">
        <v>346</v>
      </c>
      <c r="E153" s="22"/>
      <c r="I153" s="22"/>
      <c r="Q153" s="22"/>
      <c r="R153" s="22"/>
    </row>
    <row r="154" spans="1:18" x14ac:dyDescent="0.25">
      <c r="A154" s="98" t="s">
        <v>196</v>
      </c>
      <c r="B154" s="24" t="s">
        <v>195</v>
      </c>
      <c r="C154" s="24" t="s">
        <v>393</v>
      </c>
      <c r="D154" s="99" t="s">
        <v>197</v>
      </c>
    </row>
    <row r="155" spans="1:18" x14ac:dyDescent="0.25">
      <c r="A155" s="98" t="s">
        <v>1181</v>
      </c>
      <c r="B155" s="24" t="s">
        <v>1182</v>
      </c>
      <c r="C155" s="24" t="s">
        <v>393</v>
      </c>
      <c r="D155" s="99" t="s">
        <v>1183</v>
      </c>
    </row>
    <row r="156" spans="1:18" x14ac:dyDescent="0.25">
      <c r="A156" s="98" t="s">
        <v>170</v>
      </c>
      <c r="B156" s="24" t="s">
        <v>169</v>
      </c>
      <c r="C156" s="24" t="s">
        <v>393</v>
      </c>
      <c r="D156" s="99" t="s">
        <v>171</v>
      </c>
    </row>
    <row r="157" spans="1:18" x14ac:dyDescent="0.25">
      <c r="A157" s="98" t="s">
        <v>426</v>
      </c>
      <c r="B157" s="24" t="s">
        <v>425</v>
      </c>
      <c r="C157" s="24" t="s">
        <v>393</v>
      </c>
      <c r="D157" s="99" t="s">
        <v>427</v>
      </c>
    </row>
    <row r="158" spans="1:18" x14ac:dyDescent="0.25">
      <c r="A158" s="98" t="s">
        <v>1184</v>
      </c>
      <c r="B158" s="24" t="s">
        <v>1185</v>
      </c>
      <c r="C158" s="24" t="s">
        <v>393</v>
      </c>
      <c r="D158" s="99" t="s">
        <v>874</v>
      </c>
    </row>
    <row r="159" spans="1:18" x14ac:dyDescent="0.25">
      <c r="A159" s="98" t="s">
        <v>446</v>
      </c>
      <c r="B159" s="24" t="s">
        <v>445</v>
      </c>
      <c r="C159" s="24" t="s">
        <v>393</v>
      </c>
      <c r="D159" s="99" t="s">
        <v>447</v>
      </c>
    </row>
    <row r="160" spans="1:18" x14ac:dyDescent="0.25">
      <c r="A160" s="98" t="s">
        <v>429</v>
      </c>
      <c r="B160" s="24" t="s">
        <v>428</v>
      </c>
      <c r="C160" s="24" t="s">
        <v>393</v>
      </c>
      <c r="D160" s="99" t="s">
        <v>430</v>
      </c>
    </row>
    <row r="161" spans="1:4" x14ac:dyDescent="0.25">
      <c r="A161" s="98" t="s">
        <v>260</v>
      </c>
      <c r="B161" s="24" t="s">
        <v>259</v>
      </c>
      <c r="C161" s="24" t="s">
        <v>393</v>
      </c>
      <c r="D161" s="99" t="s">
        <v>261</v>
      </c>
    </row>
    <row r="162" spans="1:4" x14ac:dyDescent="0.25">
      <c r="A162" s="98" t="s">
        <v>319</v>
      </c>
      <c r="B162" s="24" t="s">
        <v>318</v>
      </c>
      <c r="C162" s="24" t="s">
        <v>393</v>
      </c>
      <c r="D162" s="99" t="s">
        <v>320</v>
      </c>
    </row>
    <row r="163" spans="1:4" x14ac:dyDescent="0.25">
      <c r="A163" s="98" t="s">
        <v>368</v>
      </c>
      <c r="B163" s="24" t="s">
        <v>367</v>
      </c>
      <c r="C163" s="24" t="s">
        <v>393</v>
      </c>
      <c r="D163" s="99" t="s">
        <v>369</v>
      </c>
    </row>
    <row r="164" spans="1:4" x14ac:dyDescent="0.25">
      <c r="A164" s="98" t="s">
        <v>314</v>
      </c>
      <c r="B164" s="24" t="s">
        <v>313</v>
      </c>
      <c r="C164" s="24" t="s">
        <v>393</v>
      </c>
      <c r="D164" s="99" t="s">
        <v>315</v>
      </c>
    </row>
    <row r="165" spans="1:4" x14ac:dyDescent="0.25">
      <c r="A165" s="98" t="s">
        <v>1186</v>
      </c>
      <c r="B165" s="24" t="s">
        <v>213</v>
      </c>
      <c r="C165" s="24" t="s">
        <v>393</v>
      </c>
      <c r="D165" s="99" t="s">
        <v>214</v>
      </c>
    </row>
    <row r="166" spans="1:4" x14ac:dyDescent="0.25">
      <c r="A166" s="98" t="s">
        <v>350</v>
      </c>
      <c r="B166" s="24" t="s">
        <v>349</v>
      </c>
      <c r="C166" s="24" t="s">
        <v>393</v>
      </c>
      <c r="D166" s="99" t="s">
        <v>351</v>
      </c>
    </row>
    <row r="167" spans="1:4" x14ac:dyDescent="0.25">
      <c r="A167" s="98" t="s">
        <v>353</v>
      </c>
      <c r="B167" s="24" t="s">
        <v>352</v>
      </c>
      <c r="C167" s="24" t="s">
        <v>393</v>
      </c>
      <c r="D167" s="99" t="s">
        <v>354</v>
      </c>
    </row>
    <row r="168" spans="1:4" x14ac:dyDescent="0.25">
      <c r="A168" s="98" t="s">
        <v>279</v>
      </c>
      <c r="B168" s="24" t="s">
        <v>278</v>
      </c>
      <c r="C168" s="24" t="s">
        <v>393</v>
      </c>
      <c r="D168" s="99" t="s">
        <v>280</v>
      </c>
    </row>
    <row r="169" spans="1:4" x14ac:dyDescent="0.25">
      <c r="A169" s="98" t="s">
        <v>208</v>
      </c>
      <c r="B169" s="24" t="s">
        <v>207</v>
      </c>
      <c r="C169" s="24" t="s">
        <v>393</v>
      </c>
      <c r="D169" s="99" t="s">
        <v>209</v>
      </c>
    </row>
    <row r="170" spans="1:4" x14ac:dyDescent="0.25">
      <c r="A170" s="98" t="s">
        <v>340</v>
      </c>
      <c r="B170" s="24" t="s">
        <v>339</v>
      </c>
      <c r="C170" s="24" t="s">
        <v>393</v>
      </c>
      <c r="D170" s="99" t="s">
        <v>6</v>
      </c>
    </row>
    <row r="171" spans="1:4" x14ac:dyDescent="0.25">
      <c r="A171" s="98" t="s">
        <v>432</v>
      </c>
      <c r="B171" s="24" t="s">
        <v>431</v>
      </c>
      <c r="C171" s="24" t="s">
        <v>393</v>
      </c>
      <c r="D171" s="99" t="s">
        <v>433</v>
      </c>
    </row>
    <row r="172" spans="1:4" x14ac:dyDescent="0.25">
      <c r="A172" s="98" t="s">
        <v>190</v>
      </c>
      <c r="B172" s="24" t="s">
        <v>189</v>
      </c>
      <c r="C172" s="24" t="s">
        <v>393</v>
      </c>
      <c r="D172" s="99" t="s">
        <v>191</v>
      </c>
    </row>
    <row r="173" spans="1:4" x14ac:dyDescent="0.25">
      <c r="A173" s="98" t="s">
        <v>231</v>
      </c>
      <c r="B173" s="24" t="s">
        <v>230</v>
      </c>
      <c r="C173" s="24" t="s">
        <v>393</v>
      </c>
      <c r="D173" s="99" t="s">
        <v>232</v>
      </c>
    </row>
    <row r="174" spans="1:4" x14ac:dyDescent="0.25">
      <c r="A174" s="98" t="s">
        <v>356</v>
      </c>
      <c r="B174" s="24" t="s">
        <v>355</v>
      </c>
      <c r="C174" s="24" t="s">
        <v>393</v>
      </c>
      <c r="D174" s="99" t="s">
        <v>357</v>
      </c>
    </row>
    <row r="175" spans="1:4" x14ac:dyDescent="0.25">
      <c r="A175" s="98" t="s">
        <v>125</v>
      </c>
      <c r="B175" s="24" t="s">
        <v>124</v>
      </c>
      <c r="C175" s="24" t="s">
        <v>393</v>
      </c>
      <c r="D175" s="99" t="s">
        <v>126</v>
      </c>
    </row>
    <row r="176" spans="1:4" x14ac:dyDescent="0.25">
      <c r="A176" s="110" t="s">
        <v>408</v>
      </c>
      <c r="B176" s="111" t="s">
        <v>316</v>
      </c>
      <c r="C176" s="111" t="s">
        <v>393</v>
      </c>
      <c r="D176" s="112" t="s">
        <v>317</v>
      </c>
    </row>
  </sheetData>
  <sheetProtection algorithmName="SHA-512" hashValue="CSeQO4YW9g96DYh1Z05HI67G6SuAJ13TwIaqtx3u0Fqyj9x2shRqcaEoP8Ko+LBY0KsyLiIW/AMpP9kQx9VKKA==" saltValue="9z+bizVsLmmREz+IdaQgoQ==" spinCount="100000" sheet="1" objects="1" scenarios="1"/>
  <mergeCells count="8">
    <mergeCell ref="A1:D1"/>
    <mergeCell ref="F7:H7"/>
    <mergeCell ref="J1:P1"/>
    <mergeCell ref="F1:G1"/>
    <mergeCell ref="G2:H2"/>
    <mergeCell ref="G3:H3"/>
    <mergeCell ref="G4:H4"/>
    <mergeCell ref="G5:H5"/>
  </mergeCells>
  <pageMargins left="0.70866141732283461" right="0.70866141732283461" top="0.55118110236220474" bottom="0.55118110236220474" header="0.11811023622047244" footer="0.11811023622047244"/>
  <pageSetup paperSize="9" scale="3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A1:H45"/>
  <sheetViews>
    <sheetView showGridLines="0" zoomScaleNormal="100" workbookViewId="0">
      <pane ySplit="10" topLeftCell="A26" activePane="bottomLeft" state="frozen"/>
      <selection pane="bottomLeft" activeCell="F41" sqref="F41"/>
    </sheetView>
  </sheetViews>
  <sheetFormatPr defaultColWidth="15.88671875" defaultRowHeight="10.199999999999999" x14ac:dyDescent="0.2"/>
  <cols>
    <col min="1" max="1" width="8.21875" style="138" bestFit="1" customWidth="1"/>
    <col min="2" max="2" width="11.6640625" style="138" bestFit="1" customWidth="1"/>
    <col min="3" max="3" width="9.33203125" style="138" bestFit="1" customWidth="1"/>
    <col min="4" max="4" width="13.6640625" style="138" customWidth="1"/>
    <col min="5" max="5" width="13.33203125" style="138" customWidth="1"/>
    <col min="6" max="6" width="26.109375" style="142" bestFit="1" customWidth="1"/>
    <col min="7" max="7" width="11.109375" style="138" bestFit="1" customWidth="1"/>
    <col min="8" max="8" width="128.77734375" style="138" bestFit="1" customWidth="1"/>
    <col min="9" max="16384" width="15.88671875" style="138"/>
  </cols>
  <sheetData>
    <row r="1" spans="1:8" ht="14.4" x14ac:dyDescent="0.2">
      <c r="A1" s="219" t="str">
        <f>VLOOKUP("G00",tblTranslation[#Data],LangNameID,FALSE) &amp;" ( "&amp;Idiom&amp;" )"</f>
        <v>Instructions to complete the form ( ENG )</v>
      </c>
      <c r="B1" s="219"/>
      <c r="C1" s="219"/>
      <c r="D1" s="219"/>
      <c r="E1" s="219"/>
      <c r="F1" s="219"/>
      <c r="G1" s="219"/>
      <c r="H1" s="219"/>
    </row>
    <row r="2" spans="1:8" ht="13.8" x14ac:dyDescent="0.2">
      <c r="A2" s="220" t="str">
        <f>VLOOKUP("G01",tblTranslation[#Data],LangFieldID,FALSE)</f>
        <v>General</v>
      </c>
      <c r="B2" s="220"/>
      <c r="C2" s="220"/>
      <c r="D2" s="220"/>
      <c r="E2" s="220"/>
      <c r="F2" s="57"/>
      <c r="G2" s="51"/>
      <c r="H2" s="52"/>
    </row>
    <row r="3" spans="1:8" x14ac:dyDescent="0.2">
      <c r="A3" s="52" t="s">
        <v>461</v>
      </c>
      <c r="B3" s="221" t="str">
        <f>VLOOKUP("G01a",tblTranslation[#Data],LangNameID,FALSE)</f>
        <v>Complete as far as possible the Header and Detail sections (don't leave fields empty when information is known).</v>
      </c>
      <c r="C3" s="221"/>
      <c r="D3" s="221"/>
      <c r="E3" s="221"/>
      <c r="F3" s="221"/>
      <c r="G3" s="221"/>
      <c r="H3" s="221"/>
    </row>
    <row r="4" spans="1:8" x14ac:dyDescent="0.2">
      <c r="A4" s="52" t="s">
        <v>462</v>
      </c>
      <c r="B4" s="221" t="str">
        <f>VLOOKUP("G01b",tblTranslation[#Data],LangNameID,FALSE)</f>
        <v>In Header section, only white cells can be filled (manually or by selecting from the Combo Box the corresponding code).</v>
      </c>
      <c r="C4" s="221"/>
      <c r="D4" s="221"/>
      <c r="E4" s="221"/>
      <c r="F4" s="221"/>
      <c r="G4" s="221"/>
      <c r="H4" s="221"/>
    </row>
    <row r="5" spans="1:8" x14ac:dyDescent="0.2">
      <c r="A5" s="52" t="s">
        <v>463</v>
      </c>
      <c r="B5" s="221" t="str">
        <f>VLOOKUP("G01c",tblTranslation[#Data],LangNameID,FALSE)</f>
        <v>Always use ICCAT standard codes (when element "OTHERS" of various fields is required it must be explicitly described in "Notes").</v>
      </c>
      <c r="C5" s="221"/>
      <c r="D5" s="221"/>
      <c r="E5" s="221"/>
      <c r="F5" s="221"/>
      <c r="G5" s="221"/>
      <c r="H5" s="221"/>
    </row>
    <row r="6" spans="1:8" x14ac:dyDescent="0.2">
      <c r="A6" s="52" t="s">
        <v>464</v>
      </c>
      <c r="B6" s="221" t="str">
        <f>VLOOKUP("G01d",tblTranslation[#Data],LangNameID,FALSE)</f>
        <v>Recommendation for users with databases: To paste an entire dataset into the Detail section (must have the same structure and format) use "Paste special (values)"</v>
      </c>
      <c r="C6" s="221"/>
      <c r="D6" s="221"/>
      <c r="E6" s="221"/>
      <c r="F6" s="221"/>
      <c r="G6" s="221"/>
      <c r="H6" s="221"/>
    </row>
    <row r="7" spans="1:8" x14ac:dyDescent="0.2">
      <c r="A7" s="52" t="s">
        <v>465</v>
      </c>
      <c r="B7" s="221" t="str">
        <f>VLOOKUP("G01e",tblTranslation[#Data],LangNameID,FALSE)</f>
        <v>Leave "blank" the fields for which you don't collect information</v>
      </c>
      <c r="C7" s="221"/>
      <c r="D7" s="221"/>
      <c r="E7" s="221"/>
      <c r="F7" s="221"/>
      <c r="G7" s="221"/>
      <c r="H7" s="221"/>
    </row>
    <row r="8" spans="1:8" x14ac:dyDescent="0.2">
      <c r="A8" s="53"/>
      <c r="B8" s="53"/>
      <c r="C8" s="7"/>
      <c r="D8" s="7"/>
      <c r="E8" s="7"/>
      <c r="F8" s="58"/>
      <c r="G8" s="54"/>
      <c r="H8" s="53"/>
    </row>
    <row r="9" spans="1:8" ht="13.8" x14ac:dyDescent="0.2">
      <c r="A9" s="233" t="str">
        <f>VLOOKUP("S00",tblTranslation[#Data],LangFieldID,FALSE)</f>
        <v>Specific (by field)</v>
      </c>
      <c r="B9" s="233"/>
      <c r="C9" s="233"/>
      <c r="D9" s="233"/>
      <c r="E9" s="233"/>
      <c r="F9" s="58"/>
      <c r="G9" s="54"/>
      <c r="H9" s="53"/>
    </row>
    <row r="10" spans="1:8" x14ac:dyDescent="0.2">
      <c r="A10" s="55" t="str">
        <f>VLOOKUP("SC01",tblTranslation[#Data],LangFieldID,FALSE)</f>
        <v>Form</v>
      </c>
      <c r="B10" s="55" t="str">
        <f>VLOOKUP("SC02",tblTranslation[#Data],LangFieldID,FALSE)</f>
        <v>Sub-form</v>
      </c>
      <c r="C10" s="55" t="str">
        <f>VLOOKUP("SC03",tblTranslation[#Data],LangFieldID,FALSE)</f>
        <v>Part</v>
      </c>
      <c r="D10" s="55" t="str">
        <f>VLOOKUP("SC04",tblTranslation[#Data],LangFieldID,FALSE)</f>
        <v>Section</v>
      </c>
      <c r="E10" s="55" t="str">
        <f>VLOOKUP("SC05",tblTranslation[#Data],LangFieldID,FALSE)</f>
        <v>Sub-section</v>
      </c>
      <c r="F10" s="55" t="str">
        <f>VLOOKUP("SC06",tblTranslation[#Data],LangFieldID,FALSE)</f>
        <v>Field (name)</v>
      </c>
      <c r="G10" s="55" t="str">
        <f>VLOOKUP("SC07",tblTranslation[#Data],LangFieldID,FALSE)</f>
        <v>Field (format)</v>
      </c>
      <c r="H10" s="55" t="str">
        <f>VLOOKUP("SC08",tblTranslation[#Data],LangFieldID,FALSE)</f>
        <v>Description</v>
      </c>
    </row>
    <row r="11" spans="1:8" x14ac:dyDescent="0.2">
      <c r="A11" s="240" t="str">
        <f>VLOOKUP("T0A",tblTranslation[],LangFieldID,FALSE)</f>
        <v>CP16-SDP_BiRp</v>
      </c>
      <c r="B11" s="234" t="str">
        <f>VLOOKUP("T01",tblTranslation[#Data],LangFieldID,FALSE)</f>
        <v>Title</v>
      </c>
      <c r="C11" s="235"/>
      <c r="D11" s="235"/>
      <c r="E11" s="236"/>
      <c r="F11" s="59" t="str">
        <f>VLOOKUP("tVersion",tblTranslation[],LangFieldID,FALSE)</f>
        <v>Version</v>
      </c>
      <c r="G11" s="78" t="str">
        <f>VLOOKUP("tVersion",tblTranslation[#Data],6,FALSE)</f>
        <v>(fixed)</v>
      </c>
      <c r="H11" s="79" t="str">
        <f>VLOOKUP("tVersion",tblTranslation[#Data],LangNameID,FALSE)</f>
        <v>Always use the lastest version of this form.</v>
      </c>
    </row>
    <row r="12" spans="1:8" x14ac:dyDescent="0.2">
      <c r="A12" s="241"/>
      <c r="B12" s="237"/>
      <c r="C12" s="238"/>
      <c r="D12" s="238"/>
      <c r="E12" s="239"/>
      <c r="F12" s="77" t="str">
        <f>VLOOKUP("tLang",tblTranslation[],LangFieldID,FALSE)</f>
        <v>Language</v>
      </c>
      <c r="G12" s="56" t="str">
        <f>VLOOKUP("tLang",tblTranslation[#Data],6,FALSE)</f>
        <v>ICCAT code</v>
      </c>
      <c r="H12" s="64" t="str">
        <f>VLOOKUP("tLang",tblTranslation[#Data],LangNameID,FALSE)</f>
        <v>Choose the language (EN, FR, ES) for form translation</v>
      </c>
    </row>
    <row r="13" spans="1:8" x14ac:dyDescent="0.2">
      <c r="A13" s="241"/>
      <c r="B13" s="222" t="str">
        <f>VLOOKUP("T03",tblTranslation[],LangFieldID,FALSE)</f>
        <v>CP16A</v>
      </c>
      <c r="C13" s="222" t="str">
        <f>VLOOKUP("H00",tblTranslation[],LangFieldID,FALSE)</f>
        <v>Header</v>
      </c>
      <c r="D13" s="230" t="str">
        <f>VLOOKUP("H10",tblTranslation[],LangFieldID,FALSE)</f>
        <v>Flag Correspondent</v>
      </c>
      <c r="E13" s="230"/>
      <c r="F13" s="60" t="str">
        <f>VLOOKUP("hPerson",tblTranslation[],LangFieldID,FALSE)</f>
        <v>Name</v>
      </c>
      <c r="G13" s="81" t="str">
        <f>VLOOKUP("hPerson",tblTranslation[],6,FALSE)</f>
        <v>string</v>
      </c>
      <c r="H13" s="82" t="str">
        <f>VLOOKUP("hPerson",tblTranslation[],LangNameID,FALSE)</f>
        <v>Enter the name of the person to be contacted in the event of enquiries</v>
      </c>
    </row>
    <row r="14" spans="1:8" x14ac:dyDescent="0.2">
      <c r="A14" s="241"/>
      <c r="B14" s="222"/>
      <c r="C14" s="222"/>
      <c r="D14" s="230"/>
      <c r="E14" s="230"/>
      <c r="F14" s="80" t="str">
        <f>VLOOKUP("hAgency",tblTranslation[],LangFieldID,FALSE)</f>
        <v>Reporting Agency</v>
      </c>
      <c r="G14" s="76" t="str">
        <f>VLOOKUP("hAgency",tblTranslation[],6,FALSE)</f>
        <v>string</v>
      </c>
      <c r="H14" s="65" t="str">
        <f>VLOOKUP("hAgency",tblTranslation[],LangNameID,FALSE)</f>
        <v>Enter the name of your ministry, institute or agency</v>
      </c>
    </row>
    <row r="15" spans="1:8" x14ac:dyDescent="0.2">
      <c r="A15" s="241"/>
      <c r="B15" s="222"/>
      <c r="C15" s="222"/>
      <c r="D15" s="230"/>
      <c r="E15" s="230"/>
      <c r="F15" s="80" t="str">
        <f>VLOOKUP("hAddress",tblTranslation[],LangFieldID,FALSE)</f>
        <v>Address</v>
      </c>
      <c r="G15" s="76" t="str">
        <f>VLOOKUP("hAddress",tblTranslation[],6,FALSE)</f>
        <v>string</v>
      </c>
      <c r="H15" s="65" t="str">
        <f>VLOOKUP("hAddress",tblTranslation[],LangNameID,FALSE)</f>
        <v>Enter the street address of your ministry, institute or agency</v>
      </c>
    </row>
    <row r="16" spans="1:8" x14ac:dyDescent="0.2">
      <c r="A16" s="241"/>
      <c r="B16" s="222"/>
      <c r="C16" s="222"/>
      <c r="D16" s="230"/>
      <c r="E16" s="230"/>
      <c r="F16" s="80" t="str">
        <f>VLOOKUP("hEmail",tblTranslation[],LangFieldID,FALSE)</f>
        <v>Email</v>
      </c>
      <c r="G16" s="76" t="str">
        <f>VLOOKUP("hEmail",tblTranslation[],6,FALSE)</f>
        <v>string</v>
      </c>
      <c r="H16" s="65" t="str">
        <f>VLOOKUP("hEmail",tblTranslation[],LangNameID,FALSE)</f>
        <v>Enter the email address of the person to be contacted</v>
      </c>
    </row>
    <row r="17" spans="1:8" x14ac:dyDescent="0.2">
      <c r="A17" s="241"/>
      <c r="B17" s="222"/>
      <c r="C17" s="222"/>
      <c r="D17" s="230"/>
      <c r="E17" s="230"/>
      <c r="F17" s="80" t="str">
        <f>VLOOKUP("hPhone",tblTranslation[],LangFieldID,FALSE)</f>
        <v>Phone</v>
      </c>
      <c r="G17" s="76" t="str">
        <f>VLOOKUP("hPhone",tblTranslation[],6,FALSE)</f>
        <v>string</v>
      </c>
      <c r="H17" s="65" t="str">
        <f>VLOOKUP("hPhone",tblTranslation[],LangNameID,FALSE)</f>
        <v>Enter the telephone number of the person to be contacted</v>
      </c>
    </row>
    <row r="18" spans="1:8" x14ac:dyDescent="0.2">
      <c r="A18" s="241"/>
      <c r="B18" s="222"/>
      <c r="C18" s="222"/>
      <c r="D18" s="230" t="str">
        <f>VLOOKUP("H30",tblTranslation[],LangFieldID,FALSE)</f>
        <v>Data set characteristics</v>
      </c>
      <c r="E18" s="230"/>
      <c r="F18" s="80" t="str">
        <f>VLOOKUP("hYear",tblTranslation[],LangFieldID,FALSE)</f>
        <v>Year</v>
      </c>
      <c r="G18" s="76" t="str">
        <f>VLOOKUP("hYear",tblTranslation[],6,FALSE)</f>
        <v>date</v>
      </c>
      <c r="H18" s="65" t="str">
        <f>VLOOKUP("hYear",tblTranslation[],LangNameID,FALSE)</f>
        <v>Indicate the year to which the data pertain</v>
      </c>
    </row>
    <row r="19" spans="1:8" x14ac:dyDescent="0.2">
      <c r="A19" s="241"/>
      <c r="B19" s="222"/>
      <c r="C19" s="222"/>
      <c r="D19" s="230"/>
      <c r="E19" s="230"/>
      <c r="F19" s="80" t="str">
        <f>VLOOKUP("hPeriod",tblTranslation[],LangFieldID,FALSE)</f>
        <v>Period</v>
      </c>
      <c r="G19" s="76" t="str">
        <f>VLOOKUP("hPeriod",tblTranslation[],6,FALSE)</f>
        <v>date</v>
      </c>
      <c r="H19" s="65" t="str">
        <f>VLOOKUP("hPeriod",tblTranslation[],LangNameID,FALSE)</f>
        <v>First semester (1 January – 30 June) or Second semester (1 July – 31 December) of the year to which data pertain. Please note ICCAT conservation and management measures require reporting by semester</v>
      </c>
    </row>
    <row r="20" spans="1:8" x14ac:dyDescent="0.2">
      <c r="A20" s="241"/>
      <c r="B20" s="222"/>
      <c r="C20" s="222"/>
      <c r="D20" s="230"/>
      <c r="E20" s="230"/>
      <c r="F20" s="80" t="str">
        <f>VLOOKUP("hFlagRep",tblTranslation[],LangFieldID,FALSE)</f>
        <v>Reporting Flag</v>
      </c>
      <c r="G20" s="76" t="str">
        <f>VLOOKUP("hFlagRep",tblTranslation[],6,FALSE)</f>
        <v>ICCAT code</v>
      </c>
      <c r="H20" s="65" t="str">
        <f>VLOOKUP("hFlagRep",tblTranslation[],LangNameID,FALSE)</f>
        <v>Flag of party, entity or fishing entity making the report. Normally, this should coincide with the Import flag (see below)</v>
      </c>
    </row>
    <row r="21" spans="1:8" x14ac:dyDescent="0.2">
      <c r="A21" s="241"/>
      <c r="B21" s="222"/>
      <c r="C21" s="222"/>
      <c r="D21" s="231"/>
      <c r="E21" s="231"/>
      <c r="F21" s="80" t="str">
        <f>VLOOKUP("hNotes",tblTranslation[],LangFieldID,FALSE)</f>
        <v>Notes</v>
      </c>
      <c r="G21" s="76" t="str">
        <f>VLOOKUP("hNotes",tblTranslation[],6,FALSE)</f>
        <v>string</v>
      </c>
      <c r="H21" s="65" t="str">
        <f>VLOOKUP("hNotes",tblTranslation[],LangNameID,FALSE)</f>
        <v>For any relevant notes</v>
      </c>
    </row>
    <row r="22" spans="1:8" x14ac:dyDescent="0.2">
      <c r="A22" s="241"/>
      <c r="B22" s="222"/>
      <c r="C22" s="222"/>
      <c r="D22" s="230" t="s">
        <v>397</v>
      </c>
      <c r="E22" s="230"/>
      <c r="F22" s="80" t="str">
        <f>VLOOKUP("hDateRep",tblTranslation[],LangFieldID,FALSE)</f>
        <v>Date reported</v>
      </c>
      <c r="G22" s="76" t="str">
        <f>VLOOKUP("hDateRep",tblTranslation[],6,FALSE)</f>
        <v>date</v>
      </c>
      <c r="H22" s="65" t="str">
        <f>VLOOKUP("hDateRep",tblTranslation[],LangNameID,FALSE)</f>
        <v>Secretariat use only</v>
      </c>
    </row>
    <row r="23" spans="1:8" ht="15" customHeight="1" x14ac:dyDescent="0.2">
      <c r="A23" s="241"/>
      <c r="B23" s="222"/>
      <c r="C23" s="222"/>
      <c r="D23" s="230"/>
      <c r="E23" s="230"/>
      <c r="F23" s="80" t="str">
        <f>VLOOKUP("hRef",tblTranslation[],LangFieldID,FALSE)</f>
        <v>Reference Nº</v>
      </c>
      <c r="G23" s="135" t="str">
        <f>VLOOKUP("hRef",tblTranslation[],6,FALSE)</f>
        <v>ICCAT code</v>
      </c>
      <c r="H23" s="65" t="str">
        <f>VLOOKUP("hRef",tblTranslation[],LangNameID,FALSE)</f>
        <v>Secretariat use only</v>
      </c>
    </row>
    <row r="24" spans="1:8" ht="15" customHeight="1" x14ac:dyDescent="0.2">
      <c r="A24" s="241"/>
      <c r="B24" s="222"/>
      <c r="C24" s="222"/>
      <c r="D24" s="230"/>
      <c r="E24" s="230"/>
      <c r="F24" s="80" t="str">
        <f>VLOOKUP("hFname",tblTranslation[],LangFieldID,FALSE)</f>
        <v>File name (proposed)</v>
      </c>
      <c r="G24" s="135" t="str">
        <f>VLOOKUP("hFName",tblTranslation[],6,FALSE)</f>
        <v>string</v>
      </c>
      <c r="H24" s="65" t="str">
        <f>VLOOKUP("hFName",tblTranslation[],LangNameID,FALSE)</f>
        <v>Send the form to ICCAT with the proposed file name (if required, adding a suffix at the end of the filename: [suffix])</v>
      </c>
    </row>
    <row r="25" spans="1:8" ht="30.6" x14ac:dyDescent="0.2">
      <c r="A25" s="241"/>
      <c r="B25" s="222"/>
      <c r="C25" s="222" t="str">
        <f>VLOOKUP("D00",tblTranslation[],LangFieldID,FALSE)</f>
        <v>Detail</v>
      </c>
      <c r="D25" s="232" t="str">
        <f>VLOOKUP("D10",tblTranslation[],LangFieldID,FALSE)</f>
        <v>Mandatory information</v>
      </c>
      <c r="E25" s="243"/>
      <c r="F25" s="84" t="str">
        <f>VLOOKUP("ImpFlagCd",tblTranslation[],LangFieldID,FALSE)</f>
        <v>Import Flag (cod)</v>
      </c>
      <c r="G25" s="139" t="str">
        <f>VLOOKUP("ImpFlagCd",tblTranslation[],6,FALSE)</f>
        <v>ICCAT code</v>
      </c>
      <c r="H25" s="82" t="str">
        <f>VLOOKUP("ImpFlagCd",tblTranslation[],LangNameID,FALSE)</f>
        <v>Import flag should normally be the same as reporting flag. Please use the standard alpha codes, (see codes'list attached to the form).  Contracting Parties comprising more than one sovereign state (e.g. EU) or more than one territory (e.g. UKOT) may indicate their Contracting Party name as reporting flag, but import flags should be separated, as in the example below:  Reporting Flag = EU; Import Flag = EU.ESP (Spain)</v>
      </c>
    </row>
    <row r="26" spans="1:8" ht="20.399999999999999" x14ac:dyDescent="0.2">
      <c r="A26" s="241"/>
      <c r="B26" s="222"/>
      <c r="C26" s="222"/>
      <c r="D26" s="232"/>
      <c r="E26" s="244"/>
      <c r="F26" s="84" t="str">
        <f>VLOOKUP("FishFlagCd",tblTranslation[],LangFieldID,FALSE)</f>
        <v>Fishing Flag (cod)</v>
      </c>
      <c r="G26" s="135" t="str">
        <f>VLOOKUP("FishFlagCd",tblTranslation[],6,FALSE)</f>
        <v>ICCAT code</v>
      </c>
      <c r="H26" s="65" t="str">
        <f>VLOOKUP("FishFlagCd",tblTranslation[],LangNameID,FALSE)</f>
        <v>Flag of the country, entity or fishing entity which caught the fish, except in the case of chartered vessels where the vessel is under the management of the chartering nation. In this case, the chartering nation’s flag should be entered. Standard alpha codes should be used where possible.</v>
      </c>
    </row>
    <row r="27" spans="1:8" ht="15" customHeight="1" x14ac:dyDescent="0.2">
      <c r="A27" s="241"/>
      <c r="B27" s="222"/>
      <c r="C27" s="222"/>
      <c r="D27" s="232"/>
      <c r="E27" s="244"/>
      <c r="F27" s="84" t="str">
        <f>VLOOKUP("AreaCd",tblTranslation[],LangFieldID,FALSE)</f>
        <v>Fishing Area (cod)</v>
      </c>
      <c r="G27" s="135" t="str">
        <f>VLOOKUP("AreaCd",tblTranslation[],6,FALSE)</f>
        <v>ICCAT code</v>
      </c>
      <c r="H27" s="65" t="str">
        <f>VLOOKUP("AreaCd",tblTranslation[],LangNameID,FALSE)</f>
        <v>Please use the area codes shown in the worksheet “codes” attached to the form.</v>
      </c>
    </row>
    <row r="28" spans="1:8" ht="20.399999999999999" x14ac:dyDescent="0.2">
      <c r="A28" s="241"/>
      <c r="B28" s="222"/>
      <c r="C28" s="222"/>
      <c r="D28" s="232"/>
      <c r="E28" s="244"/>
      <c r="F28" s="84" t="str">
        <f>VLOOKUP("GearCd",tblTranslation[],LangFieldID,FALSE)</f>
        <v>Fishing Gear (cod)</v>
      </c>
      <c r="G28" s="135" t="str">
        <f>VLOOKUP("GearCd",tblTranslation[],6,FALSE)</f>
        <v>ICCAT code</v>
      </c>
      <c r="H28" s="65" t="str">
        <f>VLOOKUP("GearCd",tblTranslation[],LangNameID,FALSE)</f>
        <v xml:space="preserve">Please use ICCAT gear codes (shown in the worksheet “codes” attached to the form). These codes are the same as those used for reporting statistical data to ICCAT and are also available on: https://www.iccat.int/en/stat_codes.html </v>
      </c>
    </row>
    <row r="29" spans="1:8" x14ac:dyDescent="0.2">
      <c r="A29" s="241"/>
      <c r="B29" s="222"/>
      <c r="C29" s="222"/>
      <c r="D29" s="232"/>
      <c r="E29" s="244"/>
      <c r="F29" s="83" t="str">
        <f>VLOOKUP("PointExp",tblTranslation[],LangFieldID,FALSE)</f>
        <v>Point Of Export</v>
      </c>
      <c r="G29" s="135" t="str">
        <f>VLOOKUP("PointExp",tblTranslation[],6,FALSE)</f>
        <v>ICCAT code</v>
      </c>
      <c r="H29" s="65" t="str">
        <f>VLOOKUP("PointExp",tblTranslation[],LangNameID,FALSE)</f>
        <v>Point from which the fish were exported. Where possible, standard international port codes should be used. If not, please enter the name of the port or city and the country.</v>
      </c>
    </row>
    <row r="30" spans="1:8" ht="15" customHeight="1" x14ac:dyDescent="0.2">
      <c r="A30" s="241"/>
      <c r="B30" s="222"/>
      <c r="C30" s="222"/>
      <c r="D30" s="232"/>
      <c r="E30" s="244"/>
      <c r="F30" s="84" t="str">
        <f>VLOOKUP("ProdTypeCd",tblTranslation[],LangFieldID,FALSE)</f>
        <v>Product Type (cod)</v>
      </c>
      <c r="G30" s="135" t="str">
        <f>VLOOKUP("ProdTypeCd",tblTranslation[],6,FALSE)</f>
        <v>ICCAT code</v>
      </c>
      <c r="H30" s="65" t="str">
        <f>VLOOKUP("ProdTypeCd",tblTranslation[],LangNameID,FALSE)</f>
        <v>Fresh, frozen or live. Please use the codes shown in the worksheet “codes” attached to the form.</v>
      </c>
    </row>
    <row r="31" spans="1:8" ht="15" customHeight="1" x14ac:dyDescent="0.2">
      <c r="A31" s="241"/>
      <c r="B31" s="222"/>
      <c r="C31" s="222"/>
      <c r="D31" s="232"/>
      <c r="E31" s="244"/>
      <c r="F31" s="84" t="str">
        <f>VLOOKUP("ProdShapeCd",tblTranslation[],LangFieldID,FALSE)</f>
        <v>Product Shape (cod)</v>
      </c>
      <c r="G31" s="135" t="str">
        <f>VLOOKUP("ProdShapeCd",tblTranslation[],6,FALSE)</f>
        <v>ICCAT code</v>
      </c>
      <c r="H31" s="65" t="str">
        <f>VLOOKUP("ProdShapeCd",tblTranslation[],LangNameID,FALSE)</f>
        <v>Please use the codes in the worksheet “codes” attached to the form. If the product shape is not included in the codes please mark “OT” (other) and specify.</v>
      </c>
    </row>
    <row r="32" spans="1:8" ht="17.399999999999999" customHeight="1" x14ac:dyDescent="0.2">
      <c r="A32" s="241"/>
      <c r="B32" s="222"/>
      <c r="C32" s="222"/>
      <c r="D32" s="232"/>
      <c r="E32" s="244"/>
      <c r="F32" s="83" t="str">
        <f>VLOOKUP("QtyKG",tblTranslation[],LangFieldID,FALSE)</f>
        <v>Qty (Kg)</v>
      </c>
      <c r="G32" s="135" t="str">
        <f>VLOOKUP("QtyKG",tblTranslation[],6,FALSE)</f>
        <v>Float</v>
      </c>
      <c r="H32" s="65" t="str">
        <f>VLOOKUP("QtyKG",tblTranslation[],LangNameID,FALSE)</f>
        <v>Enter the quantity, in kilograms, of the fish / fish product imported</v>
      </c>
    </row>
    <row r="33" spans="1:8" ht="20.399999999999999" x14ac:dyDescent="0.2">
      <c r="A33" s="241"/>
      <c r="B33" s="222"/>
      <c r="C33" s="222"/>
      <c r="D33" s="129" t="str">
        <f>VLOOKUP("D20",tblTranslation[],LangFieldID,FALSE)</f>
        <v>Optional information</v>
      </c>
      <c r="E33" s="130"/>
      <c r="F33" s="85" t="str">
        <f>VLOOKUP("StatDocNo",tblTranslation[],LangFieldID,FALSE)</f>
        <v>Statistical Doc.Number</v>
      </c>
      <c r="G33" s="135" t="str">
        <f>VLOOKUP("StatDocNo",tblTranslation[],6,FALSE)</f>
        <v>ICCAT code</v>
      </c>
      <c r="H33" s="65" t="str">
        <f>VLOOKUP("StatDocNo",tblTranslation[],LangNameID,FALSE)</f>
        <v xml:space="preserve">This is the number assigned by the exporting party to the statistical document which accompanied the shipment, and which appears on the top left hand side of the original document. </v>
      </c>
    </row>
    <row r="34" spans="1:8" x14ac:dyDescent="0.2">
      <c r="A34" s="241"/>
      <c r="B34" s="222" t="str">
        <f>VLOOKUP("T04",tblTranslation[],LangFieldID,FALSE)</f>
        <v>CP16B</v>
      </c>
      <c r="C34" s="245" t="str">
        <f>VLOOKUP("H01",tblTranslation[],LangFieldID,FALSE)</f>
        <v>Header</v>
      </c>
      <c r="D34" s="246"/>
      <c r="E34" s="246"/>
      <c r="F34" s="246"/>
      <c r="G34" s="140" t="str">
        <f>VLOOKUP("H01",tblTranslation[],6,FALSE)</f>
        <v>(auto)</v>
      </c>
      <c r="H34" s="141" t="str">
        <f>VLOOKUP("H01",tblTranslation[],LangNameID,FALSE)</f>
        <v>(automatic completion obtained from CP16A)</v>
      </c>
    </row>
    <row r="35" spans="1:8" ht="20.399999999999999" x14ac:dyDescent="0.2">
      <c r="A35" s="241"/>
      <c r="B35" s="222"/>
      <c r="C35" s="222" t="str">
        <f>VLOOKUP("D00",tblTranslation[],LangFieldID,FALSE)</f>
        <v>Detail</v>
      </c>
      <c r="D35" s="227" t="str">
        <f>VLOOKUP("D30",tblTranslation[],LangFieldID,FALSE)</f>
        <v>Mandatory information</v>
      </c>
      <c r="E35" s="131"/>
      <c r="F35" s="84" t="str">
        <f>VLOOKUP("FishFlagCd",tblTranslation[],LangFieldID,FALSE)</f>
        <v>Fishing Flag (cod)</v>
      </c>
      <c r="G35" s="136" t="str">
        <f>VLOOKUP("FishFlagCd",tblTranslation[],6,FALSE)</f>
        <v>ICCAT code</v>
      </c>
      <c r="H35" s="79" t="str">
        <f>VLOOKUP("FishFlagCd",tblTranslation[],LangNameID,FALSE)</f>
        <v>Flag of the country, entity or fishing entity which caught the fish, except in the case of chartered vessels where the vessel is under the management of the chartering nation. In this case, the chartering nation’s flag should be entered. Standard alpha codes should be used where possible.</v>
      </c>
    </row>
    <row r="36" spans="1:8" x14ac:dyDescent="0.2">
      <c r="A36" s="241"/>
      <c r="B36" s="222"/>
      <c r="C36" s="222"/>
      <c r="D36" s="228"/>
      <c r="E36" s="132"/>
      <c r="F36" s="84" t="str">
        <f>VLOOKUP("FImpFlagCd",tblTranslation[],LangFieldID,FALSE)</f>
        <v>Final Import Flag (Reporting Flag) (cod)</v>
      </c>
      <c r="G36" s="137" t="str">
        <f>VLOOKUP("FImpFlagCd",tblTranslation[],6,FALSE)</f>
        <v>ICCAT code</v>
      </c>
      <c r="H36" s="64" t="str">
        <f>VLOOKUP("FImpFlagCd",tblTranslation[],LangNameID,FALSE)</f>
        <v>This field is obligatory and cannot be left blank. It must coincide with NatRegNo field on form CP16A, and all vessels reported must be in the same order on form B as they appear on form A</v>
      </c>
    </row>
    <row r="37" spans="1:8" ht="25.5" customHeight="1" x14ac:dyDescent="0.2">
      <c r="A37" s="241"/>
      <c r="B37" s="222"/>
      <c r="C37" s="222"/>
      <c r="D37" s="228"/>
      <c r="E37" s="243" t="str">
        <f>VLOOKUP("D31",tblTranslation[],LangFieldID,FALSE)</f>
        <v>Intermediate Imports</v>
      </c>
      <c r="F37" s="84" t="str">
        <f>VLOOKUP("ImpFlagCd1",tblTranslation[],LangFieldID,FALSE)</f>
        <v>1st import flag (cod)</v>
      </c>
      <c r="G37" s="137" t="str">
        <f>VLOOKUP("ImpFlagCd1",tblTranslation[],6,FALSE)</f>
        <v>ICCAT code</v>
      </c>
      <c r="H37" s="64" t="str">
        <f>VLOOKUP("ImpFlagCd1",tblTranslation[],LangNameID,FALSE)</f>
        <v>First import flag should be that which made the first import of the fish after the catch.</v>
      </c>
    </row>
    <row r="38" spans="1:8" ht="25.5" customHeight="1" x14ac:dyDescent="0.2">
      <c r="A38" s="241"/>
      <c r="B38" s="222"/>
      <c r="C38" s="222"/>
      <c r="D38" s="228"/>
      <c r="E38" s="244"/>
      <c r="F38" s="84" t="str">
        <f>VLOOKUP("ImpFlagCd2",tblTranslation[],LangFieldID,FALSE)</f>
        <v>2nd import flag (cod)</v>
      </c>
      <c r="G38" s="137" t="str">
        <f>VLOOKUP("ImpFlagCd2",tblTranslation[],6,FALSE)</f>
        <v>ICCAT code</v>
      </c>
      <c r="H38" s="64" t="str">
        <f>VLOOKUP("ImpFlagCd2",tblTranslation[],LangNameID,FALSE)</f>
        <v>Second import flag, where an intermediate country has received a re-export. (See example "3rd Imp. Flag") ) (In this case, the Re-export certificate should have a  copy of the original statistical document and the first re-export certificate attached.)</v>
      </c>
    </row>
    <row r="39" spans="1:8" ht="30.6" x14ac:dyDescent="0.2">
      <c r="A39" s="241"/>
      <c r="B39" s="222"/>
      <c r="C39" s="222"/>
      <c r="D39" s="228"/>
      <c r="E39" s="247"/>
      <c r="F39" s="84" t="str">
        <f>VLOOKUP("ImpFlagCd3",tblTranslation[],LangFieldID,FALSE)</f>
        <v>3rd import flag (cod)</v>
      </c>
      <c r="G39" s="135" t="str">
        <f>VLOOKUP("ImpFlagCd3",tblTranslation[],6,FALSE)</f>
        <v>ICCAT code</v>
      </c>
      <c r="H39" s="65" t="str">
        <f>VLOOKUP("ImpFlagCd3",tblTranslation[],LangNameID,FALSE)</f>
        <v>As for second import flag,  but in this case copies of the previous two re-export certificates should be attached on receipt by the reporting CPC.
Example: Country A imports fish from Country B. Country B originally imported the fish from country C which in turn imported the fish from country D, who caught the fish.
Final importer (reporting flag) = A, 1st import flag= B, 2nd import flag = C; fishing flag = D</v>
      </c>
    </row>
    <row r="40" spans="1:8" ht="15" customHeight="1" x14ac:dyDescent="0.2">
      <c r="A40" s="241"/>
      <c r="B40" s="222"/>
      <c r="C40" s="222"/>
      <c r="D40" s="228"/>
      <c r="E40" s="132"/>
      <c r="F40" s="83" t="str">
        <f>VLOOKUP("LastPointExp",tblTranslation[],LangFieldID,FALSE)</f>
        <v>Last Point of Re-export</v>
      </c>
      <c r="G40" s="135" t="str">
        <f>VLOOKUP("LastPointExp",tblTranslation[],6,FALSE)</f>
        <v>ICCAT code</v>
      </c>
      <c r="H40" s="64" t="str">
        <f>VLOOKUP("LastPointExp",tblTranslation[],LangNameID,FALSE)</f>
        <v xml:space="preserve">Point from which the fish were exported when imported by the flag reporting. </v>
      </c>
    </row>
    <row r="41" spans="1:8" ht="15" customHeight="1" x14ac:dyDescent="0.2">
      <c r="A41" s="241"/>
      <c r="B41" s="222"/>
      <c r="C41" s="222"/>
      <c r="D41" s="228"/>
      <c r="E41" s="132"/>
      <c r="F41" s="84" t="str">
        <f>VLOOKUP("ProdTypeCd",tblTranslation[],LangFieldID,FALSE)</f>
        <v>Product Type (cod)</v>
      </c>
      <c r="G41" s="135" t="str">
        <f>VLOOKUP("ProdTypeCd",tblTranslation[],6,FALSE)</f>
        <v>ICCAT code</v>
      </c>
      <c r="H41" s="64" t="str">
        <f>VLOOKUP("ProdTypeCd",tblTranslation[],LangNameID,FALSE)</f>
        <v>Fresh, frozen or live. Please use the codes shown in the worksheet “codes” attached to the form.</v>
      </c>
    </row>
    <row r="42" spans="1:8" ht="15" customHeight="1" x14ac:dyDescent="0.2">
      <c r="A42" s="241"/>
      <c r="B42" s="222"/>
      <c r="C42" s="222"/>
      <c r="D42" s="228"/>
      <c r="E42" s="132"/>
      <c r="F42" s="84" t="str">
        <f>VLOOKUP("ProdShapeCd",tblTranslation[],LangFieldID,FALSE)</f>
        <v>Product Shape (cod)</v>
      </c>
      <c r="G42" s="135" t="str">
        <f>VLOOKUP("ProdShapeCd",tblTranslation[],6,FALSE)</f>
        <v>ICCAT code</v>
      </c>
      <c r="H42" s="64" t="str">
        <f>VLOOKUP("ProdShapeCd",tblTranslation[],LangNameID,FALSE)</f>
        <v>Please use the codes in the worksheet “codes” attached to the form. If the product shape is not included in the codes please mark “OT” (other) and specify.</v>
      </c>
    </row>
    <row r="43" spans="1:8" ht="15" customHeight="1" x14ac:dyDescent="0.2">
      <c r="A43" s="241"/>
      <c r="B43" s="222"/>
      <c r="C43" s="222"/>
      <c r="D43" s="229"/>
      <c r="E43" s="133"/>
      <c r="F43" s="83" t="str">
        <f>VLOOKUP("QtyKG",tblTranslation[],LangFieldID,FALSE)</f>
        <v>Qty (Kg)</v>
      </c>
      <c r="G43" s="135" t="str">
        <f>VLOOKUP("QtyKG",tblTranslation[],6,FALSE)</f>
        <v>Float</v>
      </c>
      <c r="H43" s="64" t="str">
        <f>VLOOKUP("QtyKG",tblTranslation[],LangNameID,FALSE)</f>
        <v>Enter the quantity, in kilograms, of the fish / fish product imported</v>
      </c>
    </row>
    <row r="44" spans="1:8" ht="15" customHeight="1" x14ac:dyDescent="0.2">
      <c r="A44" s="241"/>
      <c r="B44" s="222"/>
      <c r="C44" s="222"/>
      <c r="D44" s="225" t="str">
        <f>VLOOKUP("D20",tblTranslation[],LangFieldID,FALSE)</f>
        <v>Optional information</v>
      </c>
      <c r="E44" s="223"/>
      <c r="F44" s="134" t="str">
        <f>VLOOKUP("AreaCd",tblTranslation[],LangFieldID,FALSE)</f>
        <v>Fishing Area (cod)</v>
      </c>
      <c r="G44" s="137" t="str">
        <f>VLOOKUP("AreaCd",tblTranslation[],6,FALSE)</f>
        <v>ICCAT code</v>
      </c>
      <c r="H44" s="64" t="str">
        <f>VLOOKUP("AreaCd",tblTranslation[],LangNameID,FALSE)</f>
        <v>Please use the area codes shown in the worksheet “codes” attached to the form.</v>
      </c>
    </row>
    <row r="45" spans="1:8" ht="15" customHeight="1" x14ac:dyDescent="0.2">
      <c r="A45" s="242"/>
      <c r="B45" s="222"/>
      <c r="C45" s="222"/>
      <c r="D45" s="226"/>
      <c r="E45" s="224"/>
      <c r="F45" s="85" t="str">
        <f>VLOOKUP("StatDocNo",tblTranslation[],LangFieldID,FALSE)</f>
        <v>Statistical Doc.Number</v>
      </c>
      <c r="G45" s="137" t="str">
        <f>VLOOKUP("StatDocNo",tblTranslation[],6,FALSE)</f>
        <v>ICCAT code</v>
      </c>
      <c r="H45" s="64" t="str">
        <f>VLOOKUP("StatDocNo",tblTranslation[],LangNameID,FALSE)</f>
        <v xml:space="preserve">This is the number assigned by the exporting party to the statistical document which accompanied the shipment, and which appears on the top left hand side of the original document. </v>
      </c>
    </row>
  </sheetData>
  <sheetProtection algorithmName="SHA-512" hashValue="0X/K71VKwNfQmGc0LrDPs1cse8thjsJjHV8VSe2CgMwN+jKIfI9EQDmupxItdqG+JFQtAlUzWaTXLtxvP9239w==" saltValue="ni9t+bh2wMktdXvzGHcPRw==" spinCount="100000" sheet="1" objects="1" scenarios="1"/>
  <mergeCells count="25">
    <mergeCell ref="C25:C33"/>
    <mergeCell ref="C34:F34"/>
    <mergeCell ref="E37:E39"/>
    <mergeCell ref="C35:C45"/>
    <mergeCell ref="B34:B45"/>
    <mergeCell ref="E44:E45"/>
    <mergeCell ref="D44:D45"/>
    <mergeCell ref="D35:D43"/>
    <mergeCell ref="B6:H6"/>
    <mergeCell ref="C13:C24"/>
    <mergeCell ref="D13:E17"/>
    <mergeCell ref="D18:E21"/>
    <mergeCell ref="D22:E24"/>
    <mergeCell ref="B13:B33"/>
    <mergeCell ref="D25:D32"/>
    <mergeCell ref="B7:H7"/>
    <mergeCell ref="A9:E9"/>
    <mergeCell ref="B11:E12"/>
    <mergeCell ref="A11:A45"/>
    <mergeCell ref="E25:E32"/>
    <mergeCell ref="A1:H1"/>
    <mergeCell ref="A2:E2"/>
    <mergeCell ref="B3:H3"/>
    <mergeCell ref="B4:H4"/>
    <mergeCell ref="B5:H5"/>
  </mergeCells>
  <hyperlinks>
    <hyperlink ref="F28" location="GearCod" display="GearCod" xr:uid="{00000000-0004-0000-0400-000009000000}"/>
    <hyperlink ref="F39" location="FlagCod" display="FlagCod" xr:uid="{00000000-0004-0000-0400-00000C000000}"/>
    <hyperlink ref="F25" location="FlagCod" display="FlagCod" xr:uid="{07F32DBE-3A88-4CF6-9B28-09EB3612891C}"/>
    <hyperlink ref="F26" location="FlagCod" display="FlagCod" xr:uid="{A04CC5B3-ACA2-4E7D-970E-FECE576D4C98}"/>
    <hyperlink ref="F27" location="AreasCod" display="AreasCod" xr:uid="{E39B87A7-8F84-4CCD-B886-1066AF797C40}"/>
    <hyperlink ref="F30" location="ProdTypeCod" display="ProdTypeCod" xr:uid="{7E9EB6B8-AB72-4446-BF97-3601D060E8E1}"/>
    <hyperlink ref="F31" location="ProdShapeCod" display="ProdShapeCod" xr:uid="{29D27E3D-6A21-4A51-A5F7-F4422CF1B939}"/>
    <hyperlink ref="F35" location="FlagCod" display="FlagCod" xr:uid="{2E7E83F0-DCF7-4C02-B3F6-D074D8098D9B}"/>
    <hyperlink ref="F36" location="FlagCod" display="FlagCod" xr:uid="{3D31C9BE-9EB4-4A68-82AC-712DF5478072}"/>
    <hyperlink ref="F37" location="FlagCod" display="FlagCod" xr:uid="{2AC472EA-6164-4969-B6B9-0E98A2896D54}"/>
    <hyperlink ref="F38" location="FlagCod" display="FlagCod" xr:uid="{9328A43A-C4C6-43FE-9E4B-9B263E5E1B0F}"/>
    <hyperlink ref="F41" location="ProdTypeCod" display="ProdTypeCod" xr:uid="{3AF78B7D-C6DB-4BE8-9428-F23513ED5B9D}"/>
    <hyperlink ref="F42" location="ProdShapeCod" display="ProdShapeCod" xr:uid="{AEE24946-2088-4CB4-90E8-45AEE555EE01}"/>
    <hyperlink ref="F44" location="AreasCod" display="AreasCod" xr:uid="{D69F3CE5-E390-4FCD-8E57-C5924B5ED63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L72"/>
  <sheetViews>
    <sheetView zoomScale="85" zoomScaleNormal="85" workbookViewId="0">
      <pane ySplit="4" topLeftCell="A50" activePane="bottomLeft" state="frozen"/>
      <selection pane="bottomLeft" activeCell="G60" sqref="G60"/>
    </sheetView>
  </sheetViews>
  <sheetFormatPr defaultColWidth="6.33203125" defaultRowHeight="12" x14ac:dyDescent="0.3"/>
  <cols>
    <col min="1" max="1" width="13.33203125" style="69" bestFit="1" customWidth="1"/>
    <col min="2" max="2" width="6.109375" style="69" bestFit="1" customWidth="1"/>
    <col min="3" max="3" width="11.88671875" style="69" customWidth="1"/>
    <col min="4" max="4" width="11.33203125" style="69" bestFit="1" customWidth="1"/>
    <col min="5" max="5" width="9.77734375" style="69" bestFit="1" customWidth="1"/>
    <col min="6" max="6" width="13.21875" style="69" bestFit="1" customWidth="1"/>
    <col min="7" max="9" width="24.77734375" style="69" customWidth="1"/>
    <col min="10" max="12" width="59.6640625" style="69" customWidth="1"/>
    <col min="13" max="16384" width="6.33203125" style="69"/>
  </cols>
  <sheetData>
    <row r="1" spans="1:12" ht="13.8" x14ac:dyDescent="0.3">
      <c r="A1" s="248" t="s">
        <v>458</v>
      </c>
      <c r="B1" s="248"/>
      <c r="C1" s="248"/>
      <c r="D1" s="248"/>
      <c r="E1" s="248"/>
      <c r="F1" s="70"/>
      <c r="G1" s="71" t="s">
        <v>459</v>
      </c>
      <c r="H1" s="72">
        <f>IF(Idiom="ENG",7,IF(Idiom="FRA",8,9))</f>
        <v>7</v>
      </c>
    </row>
    <row r="2" spans="1:12" x14ac:dyDescent="0.3">
      <c r="A2" s="73"/>
      <c r="B2" s="73"/>
      <c r="C2" s="73"/>
      <c r="D2" s="73"/>
      <c r="E2" s="73"/>
      <c r="F2" s="73"/>
      <c r="G2" s="71" t="s">
        <v>460</v>
      </c>
      <c r="H2" s="72">
        <f>IF(Idiom="ENG",10,IF(Idiom="FRA",11,12))</f>
        <v>10</v>
      </c>
    </row>
    <row r="4" spans="1:12" x14ac:dyDescent="0.3">
      <c r="A4" s="10" t="s">
        <v>381</v>
      </c>
      <c r="B4" s="10" t="s">
        <v>448</v>
      </c>
      <c r="C4" s="10" t="s">
        <v>449</v>
      </c>
      <c r="D4" s="10" t="s">
        <v>376</v>
      </c>
      <c r="E4" s="10" t="s">
        <v>450</v>
      </c>
      <c r="F4" s="45" t="s">
        <v>451</v>
      </c>
      <c r="G4" s="45" t="s">
        <v>452</v>
      </c>
      <c r="H4" s="45" t="s">
        <v>453</v>
      </c>
      <c r="I4" s="45" t="s">
        <v>454</v>
      </c>
      <c r="J4" s="10" t="s">
        <v>616</v>
      </c>
      <c r="K4" s="10" t="s">
        <v>617</v>
      </c>
      <c r="L4" s="10" t="s">
        <v>618</v>
      </c>
    </row>
    <row r="5" spans="1:12" x14ac:dyDescent="0.3">
      <c r="A5" s="11" t="s">
        <v>647</v>
      </c>
      <c r="B5" s="11">
        <v>1</v>
      </c>
      <c r="C5" s="11" t="s">
        <v>922</v>
      </c>
      <c r="D5" s="11" t="s">
        <v>378</v>
      </c>
      <c r="E5" s="11" t="s">
        <v>468</v>
      </c>
      <c r="F5" s="11" t="s">
        <v>455</v>
      </c>
      <c r="G5" s="11" t="s">
        <v>645</v>
      </c>
      <c r="H5" s="11" t="s">
        <v>645</v>
      </c>
      <c r="I5" s="11" t="s">
        <v>645</v>
      </c>
      <c r="J5" s="11" t="s">
        <v>649</v>
      </c>
      <c r="K5" s="11" t="s">
        <v>1076</v>
      </c>
      <c r="L5" s="11" t="s">
        <v>1077</v>
      </c>
    </row>
    <row r="6" spans="1:12" ht="26.4" customHeight="1" x14ac:dyDescent="0.3">
      <c r="A6" s="11" t="s">
        <v>648</v>
      </c>
      <c r="B6" s="11">
        <v>1</v>
      </c>
      <c r="C6" s="11" t="s">
        <v>923</v>
      </c>
      <c r="D6" s="11" t="s">
        <v>378</v>
      </c>
      <c r="E6" s="11" t="s">
        <v>468</v>
      </c>
      <c r="F6" s="11" t="s">
        <v>455</v>
      </c>
      <c r="G6" s="11" t="s">
        <v>645</v>
      </c>
      <c r="H6" s="11" t="s">
        <v>645</v>
      </c>
      <c r="I6" s="11" t="s">
        <v>645</v>
      </c>
      <c r="J6" s="7" t="s">
        <v>650</v>
      </c>
      <c r="K6" s="11" t="s">
        <v>1078</v>
      </c>
      <c r="L6" s="11" t="s">
        <v>1079</v>
      </c>
    </row>
    <row r="7" spans="1:12" x14ac:dyDescent="0.3">
      <c r="A7" s="7" t="s">
        <v>387</v>
      </c>
      <c r="B7" s="7">
        <v>2</v>
      </c>
      <c r="C7" s="11" t="s">
        <v>922</v>
      </c>
      <c r="D7" s="11" t="s">
        <v>378</v>
      </c>
      <c r="E7" s="7" t="s">
        <v>475</v>
      </c>
      <c r="F7" s="7" t="s">
        <v>455</v>
      </c>
      <c r="G7" s="7" t="s">
        <v>378</v>
      </c>
      <c r="H7" s="7" t="s">
        <v>526</v>
      </c>
      <c r="I7" s="7" t="s">
        <v>527</v>
      </c>
      <c r="J7" s="7" t="s">
        <v>528</v>
      </c>
      <c r="K7" s="7" t="s">
        <v>529</v>
      </c>
      <c r="L7" s="7" t="s">
        <v>530</v>
      </c>
    </row>
    <row r="8" spans="1:12" x14ac:dyDescent="0.3">
      <c r="A8" s="37" t="s">
        <v>537</v>
      </c>
      <c r="B8" s="11">
        <v>3</v>
      </c>
      <c r="C8" s="11" t="s">
        <v>922</v>
      </c>
      <c r="D8" s="11" t="s">
        <v>378</v>
      </c>
      <c r="E8" s="7" t="s">
        <v>475</v>
      </c>
      <c r="F8" s="7" t="s">
        <v>455</v>
      </c>
      <c r="G8" s="7" t="s">
        <v>531</v>
      </c>
      <c r="H8" s="7" t="s">
        <v>532</v>
      </c>
      <c r="I8" s="7" t="s">
        <v>533</v>
      </c>
      <c r="J8" s="7" t="s">
        <v>534</v>
      </c>
      <c r="K8" s="7" t="s">
        <v>535</v>
      </c>
      <c r="L8" s="7" t="s">
        <v>536</v>
      </c>
    </row>
    <row r="9" spans="1:12" x14ac:dyDescent="0.2">
      <c r="A9" s="11" t="s">
        <v>541</v>
      </c>
      <c r="B9" s="7">
        <v>4</v>
      </c>
      <c r="C9" s="11" t="s">
        <v>922</v>
      </c>
      <c r="D9" s="11" t="s">
        <v>378</v>
      </c>
      <c r="E9" s="11" t="s">
        <v>468</v>
      </c>
      <c r="F9" s="11" t="s">
        <v>455</v>
      </c>
      <c r="G9" s="11" t="s">
        <v>930</v>
      </c>
      <c r="H9" s="11" t="s">
        <v>930</v>
      </c>
      <c r="I9" s="11" t="s">
        <v>930</v>
      </c>
      <c r="J9" s="11" t="s">
        <v>924</v>
      </c>
      <c r="K9" s="46" t="s">
        <v>1027</v>
      </c>
      <c r="L9" s="46" t="s">
        <v>1026</v>
      </c>
    </row>
    <row r="10" spans="1:12" s="70" customFormat="1" x14ac:dyDescent="0.2">
      <c r="A10" s="47" t="s">
        <v>546</v>
      </c>
      <c r="B10" s="11">
        <v>5</v>
      </c>
      <c r="C10" s="48" t="s">
        <v>923</v>
      </c>
      <c r="D10" s="11" t="s">
        <v>378</v>
      </c>
      <c r="E10" s="48" t="s">
        <v>468</v>
      </c>
      <c r="F10" s="48" t="s">
        <v>455</v>
      </c>
      <c r="G10" s="48" t="s">
        <v>926</v>
      </c>
      <c r="H10" s="48" t="s">
        <v>926</v>
      </c>
      <c r="I10" s="48" t="s">
        <v>926</v>
      </c>
      <c r="J10" s="11" t="s">
        <v>925</v>
      </c>
      <c r="K10" s="46" t="s">
        <v>1028</v>
      </c>
      <c r="L10" s="46" t="s">
        <v>1025</v>
      </c>
    </row>
    <row r="11" spans="1:12" x14ac:dyDescent="0.3">
      <c r="A11" s="37" t="s">
        <v>585</v>
      </c>
      <c r="B11" s="11">
        <v>7</v>
      </c>
      <c r="C11" s="11" t="s">
        <v>922</v>
      </c>
      <c r="D11" s="11" t="s">
        <v>378</v>
      </c>
      <c r="E11" s="7" t="s">
        <v>456</v>
      </c>
      <c r="F11" s="7" t="s">
        <v>538</v>
      </c>
      <c r="G11" s="7" t="s">
        <v>399</v>
      </c>
      <c r="H11" s="7" t="s">
        <v>399</v>
      </c>
      <c r="I11" s="7" t="s">
        <v>539</v>
      </c>
      <c r="J11" s="7" t="s">
        <v>540</v>
      </c>
      <c r="K11" s="7" t="s">
        <v>619</v>
      </c>
      <c r="L11" s="7" t="s">
        <v>620</v>
      </c>
    </row>
    <row r="12" spans="1:12" x14ac:dyDescent="0.3">
      <c r="A12" s="37" t="s">
        <v>586</v>
      </c>
      <c r="B12" s="7">
        <v>8</v>
      </c>
      <c r="C12" s="11" t="s">
        <v>922</v>
      </c>
      <c r="D12" s="11" t="s">
        <v>378</v>
      </c>
      <c r="E12" s="7" t="s">
        <v>456</v>
      </c>
      <c r="F12" s="7" t="s">
        <v>457</v>
      </c>
      <c r="G12" s="7" t="s">
        <v>542</v>
      </c>
      <c r="H12" s="7" t="s">
        <v>543</v>
      </c>
      <c r="I12" s="7" t="s">
        <v>544</v>
      </c>
      <c r="J12" s="7" t="s">
        <v>545</v>
      </c>
      <c r="K12" s="7" t="s">
        <v>621</v>
      </c>
      <c r="L12" s="7" t="s">
        <v>622</v>
      </c>
    </row>
    <row r="13" spans="1:12" x14ac:dyDescent="0.3">
      <c r="A13" s="7" t="s">
        <v>557</v>
      </c>
      <c r="B13" s="11">
        <v>9</v>
      </c>
      <c r="C13" s="11" t="s">
        <v>922</v>
      </c>
      <c r="D13" s="7" t="s">
        <v>4</v>
      </c>
      <c r="E13" s="7" t="s">
        <v>468</v>
      </c>
      <c r="F13" s="7" t="s">
        <v>455</v>
      </c>
      <c r="G13" s="7" t="s">
        <v>4</v>
      </c>
      <c r="H13" s="7" t="s">
        <v>560</v>
      </c>
      <c r="I13" s="7" t="s">
        <v>561</v>
      </c>
      <c r="J13" s="7" t="s">
        <v>455</v>
      </c>
      <c r="K13" s="7" t="s">
        <v>455</v>
      </c>
      <c r="L13" s="7" t="s">
        <v>455</v>
      </c>
    </row>
    <row r="14" spans="1:12" s="70" customFormat="1" x14ac:dyDescent="0.3">
      <c r="A14" s="61" t="s">
        <v>382</v>
      </c>
      <c r="B14" s="7">
        <v>10</v>
      </c>
      <c r="C14" s="21" t="s">
        <v>923</v>
      </c>
      <c r="D14" s="7" t="s">
        <v>4</v>
      </c>
      <c r="E14" s="21" t="s">
        <v>475</v>
      </c>
      <c r="F14" s="21" t="s">
        <v>582</v>
      </c>
      <c r="G14" s="21" t="s">
        <v>4</v>
      </c>
      <c r="H14" s="7" t="s">
        <v>560</v>
      </c>
      <c r="I14" s="7" t="s">
        <v>561</v>
      </c>
      <c r="J14" s="21" t="s">
        <v>927</v>
      </c>
      <c r="K14" s="21" t="s">
        <v>928</v>
      </c>
      <c r="L14" s="21" t="s">
        <v>929</v>
      </c>
    </row>
    <row r="15" spans="1:12" x14ac:dyDescent="0.3">
      <c r="A15" s="11" t="s">
        <v>558</v>
      </c>
      <c r="B15" s="11">
        <v>11</v>
      </c>
      <c r="C15" s="11" t="s">
        <v>922</v>
      </c>
      <c r="D15" s="11" t="s">
        <v>4</v>
      </c>
      <c r="E15" s="11" t="s">
        <v>547</v>
      </c>
      <c r="F15" s="11" t="s">
        <v>455</v>
      </c>
      <c r="G15" s="7" t="s">
        <v>579</v>
      </c>
      <c r="H15" s="7" t="s">
        <v>580</v>
      </c>
      <c r="I15" s="7" t="s">
        <v>581</v>
      </c>
      <c r="J15" s="7" t="s">
        <v>455</v>
      </c>
      <c r="K15" s="7" t="s">
        <v>455</v>
      </c>
      <c r="L15" s="7" t="s">
        <v>455</v>
      </c>
    </row>
    <row r="16" spans="1:12" x14ac:dyDescent="0.3">
      <c r="A16" s="11" t="s">
        <v>559</v>
      </c>
      <c r="B16" s="7">
        <v>12</v>
      </c>
      <c r="C16" s="11" t="s">
        <v>922</v>
      </c>
      <c r="D16" s="11" t="s">
        <v>4</v>
      </c>
      <c r="E16" s="11" t="s">
        <v>547</v>
      </c>
      <c r="F16" s="11" t="s">
        <v>455</v>
      </c>
      <c r="G16" s="48" t="s">
        <v>397</v>
      </c>
      <c r="H16" s="48" t="s">
        <v>564</v>
      </c>
      <c r="I16" s="48" t="s">
        <v>565</v>
      </c>
      <c r="J16" s="7" t="s">
        <v>455</v>
      </c>
      <c r="K16" s="7" t="s">
        <v>455</v>
      </c>
      <c r="L16" s="7" t="s">
        <v>455</v>
      </c>
    </row>
    <row r="17" spans="1:12" x14ac:dyDescent="0.3">
      <c r="A17" s="11" t="s">
        <v>566</v>
      </c>
      <c r="B17" s="11">
        <v>13</v>
      </c>
      <c r="C17" s="11" t="s">
        <v>922</v>
      </c>
      <c r="D17" s="11" t="s">
        <v>4</v>
      </c>
      <c r="E17" s="11" t="s">
        <v>547</v>
      </c>
      <c r="F17" s="11" t="s">
        <v>455</v>
      </c>
      <c r="G17" s="7" t="s">
        <v>567</v>
      </c>
      <c r="H17" s="7" t="s">
        <v>615</v>
      </c>
      <c r="I17" s="7" t="s">
        <v>614</v>
      </c>
      <c r="J17" s="7" t="s">
        <v>455</v>
      </c>
      <c r="K17" s="7" t="s">
        <v>455</v>
      </c>
      <c r="L17" s="7" t="s">
        <v>455</v>
      </c>
    </row>
    <row r="18" spans="1:12" x14ac:dyDescent="0.3">
      <c r="A18" s="11" t="s">
        <v>551</v>
      </c>
      <c r="B18" s="11">
        <v>19</v>
      </c>
      <c r="C18" s="11" t="s">
        <v>922</v>
      </c>
      <c r="D18" s="11" t="s">
        <v>4</v>
      </c>
      <c r="E18" s="11" t="s">
        <v>456</v>
      </c>
      <c r="F18" s="11" t="s">
        <v>548</v>
      </c>
      <c r="G18" s="11" t="s">
        <v>0</v>
      </c>
      <c r="H18" s="11" t="s">
        <v>383</v>
      </c>
      <c r="I18" s="11" t="s">
        <v>384</v>
      </c>
      <c r="J18" s="11" t="s">
        <v>598</v>
      </c>
      <c r="K18" s="11" t="s">
        <v>623</v>
      </c>
      <c r="L18" s="11" t="s">
        <v>603</v>
      </c>
    </row>
    <row r="19" spans="1:12" x14ac:dyDescent="0.3">
      <c r="A19" s="11" t="s">
        <v>550</v>
      </c>
      <c r="B19" s="7">
        <v>20</v>
      </c>
      <c r="C19" s="11" t="s">
        <v>922</v>
      </c>
      <c r="D19" s="11" t="s">
        <v>4</v>
      </c>
      <c r="E19" s="11" t="s">
        <v>456</v>
      </c>
      <c r="F19" s="11" t="s">
        <v>548</v>
      </c>
      <c r="G19" s="11" t="s">
        <v>380</v>
      </c>
      <c r="H19" s="11" t="s">
        <v>410</v>
      </c>
      <c r="I19" s="11" t="s">
        <v>398</v>
      </c>
      <c r="J19" s="11" t="s">
        <v>599</v>
      </c>
      <c r="K19" s="11" t="s">
        <v>624</v>
      </c>
      <c r="L19" s="11" t="s">
        <v>604</v>
      </c>
    </row>
    <row r="20" spans="1:12" x14ac:dyDescent="0.3">
      <c r="A20" s="11" t="s">
        <v>553</v>
      </c>
      <c r="B20" s="11">
        <v>21</v>
      </c>
      <c r="C20" s="11" t="s">
        <v>922</v>
      </c>
      <c r="D20" s="11" t="s">
        <v>4</v>
      </c>
      <c r="E20" s="11" t="s">
        <v>456</v>
      </c>
      <c r="F20" s="11" t="s">
        <v>548</v>
      </c>
      <c r="G20" s="11" t="s">
        <v>3</v>
      </c>
      <c r="H20" s="11" t="s">
        <v>385</v>
      </c>
      <c r="I20" s="11" t="s">
        <v>386</v>
      </c>
      <c r="J20" s="11" t="s">
        <v>600</v>
      </c>
      <c r="K20" s="11" t="s">
        <v>625</v>
      </c>
      <c r="L20" s="11" t="s">
        <v>605</v>
      </c>
    </row>
    <row r="21" spans="1:12" x14ac:dyDescent="0.3">
      <c r="A21" s="11" t="s">
        <v>587</v>
      </c>
      <c r="B21" s="7">
        <v>22</v>
      </c>
      <c r="C21" s="11" t="s">
        <v>922</v>
      </c>
      <c r="D21" s="11" t="s">
        <v>4</v>
      </c>
      <c r="E21" s="11" t="s">
        <v>456</v>
      </c>
      <c r="F21" s="11" t="s">
        <v>548</v>
      </c>
      <c r="G21" s="11" t="s">
        <v>2</v>
      </c>
      <c r="H21" s="11" t="s">
        <v>2</v>
      </c>
      <c r="I21" s="11" t="s">
        <v>2</v>
      </c>
      <c r="J21" s="11" t="s">
        <v>606</v>
      </c>
      <c r="K21" s="11" t="s">
        <v>626</v>
      </c>
      <c r="L21" s="11" t="s">
        <v>607</v>
      </c>
    </row>
    <row r="22" spans="1:12" x14ac:dyDescent="0.3">
      <c r="A22" s="11" t="s">
        <v>588</v>
      </c>
      <c r="B22" s="11">
        <v>23</v>
      </c>
      <c r="C22" s="11" t="s">
        <v>922</v>
      </c>
      <c r="D22" s="11" t="s">
        <v>4</v>
      </c>
      <c r="E22" s="11" t="s">
        <v>456</v>
      </c>
      <c r="F22" s="11" t="s">
        <v>548</v>
      </c>
      <c r="G22" s="11" t="s">
        <v>1</v>
      </c>
      <c r="H22" s="11" t="s">
        <v>388</v>
      </c>
      <c r="I22" s="11" t="s">
        <v>389</v>
      </c>
      <c r="J22" s="11" t="s">
        <v>608</v>
      </c>
      <c r="K22" s="11" t="s">
        <v>627</v>
      </c>
      <c r="L22" s="11" t="s">
        <v>609</v>
      </c>
    </row>
    <row r="23" spans="1:12" ht="20.399999999999999" x14ac:dyDescent="0.3">
      <c r="A23" s="11" t="s">
        <v>549</v>
      </c>
      <c r="B23" s="7">
        <v>24</v>
      </c>
      <c r="C23" s="11" t="s">
        <v>922</v>
      </c>
      <c r="D23" s="11" t="s">
        <v>4</v>
      </c>
      <c r="E23" s="11" t="s">
        <v>456</v>
      </c>
      <c r="F23" s="11" t="s">
        <v>457</v>
      </c>
      <c r="G23" s="11" t="s">
        <v>379</v>
      </c>
      <c r="H23" s="11" t="s">
        <v>409</v>
      </c>
      <c r="I23" s="11" t="s">
        <v>411</v>
      </c>
      <c r="J23" s="11" t="s">
        <v>945</v>
      </c>
      <c r="K23" s="11" t="s">
        <v>942</v>
      </c>
      <c r="L23" s="11" t="s">
        <v>954</v>
      </c>
    </row>
    <row r="24" spans="1:12" ht="20.399999999999999" x14ac:dyDescent="0.3">
      <c r="A24" s="11" t="s">
        <v>935</v>
      </c>
      <c r="B24" s="7">
        <v>24</v>
      </c>
      <c r="C24" s="11" t="s">
        <v>922</v>
      </c>
      <c r="D24" s="11" t="s">
        <v>4</v>
      </c>
      <c r="E24" s="11" t="s">
        <v>456</v>
      </c>
      <c r="F24" s="11" t="s">
        <v>457</v>
      </c>
      <c r="G24" s="11" t="s">
        <v>957</v>
      </c>
      <c r="H24" s="11" t="s">
        <v>944</v>
      </c>
      <c r="I24" s="11" t="s">
        <v>956</v>
      </c>
      <c r="J24" s="11" t="s">
        <v>947</v>
      </c>
      <c r="K24" s="11" t="s">
        <v>943</v>
      </c>
      <c r="L24" s="11" t="s">
        <v>955</v>
      </c>
    </row>
    <row r="25" spans="1:12" x14ac:dyDescent="0.3">
      <c r="A25" s="11" t="s">
        <v>933</v>
      </c>
      <c r="B25" s="7">
        <v>24</v>
      </c>
      <c r="C25" s="11" t="s">
        <v>922</v>
      </c>
      <c r="D25" s="11" t="s">
        <v>4</v>
      </c>
      <c r="E25" s="11" t="s">
        <v>456</v>
      </c>
      <c r="F25" s="11" t="s">
        <v>568</v>
      </c>
      <c r="G25" s="11" t="s">
        <v>921</v>
      </c>
      <c r="H25" s="11" t="s">
        <v>937</v>
      </c>
      <c r="I25" s="11" t="s">
        <v>938</v>
      </c>
      <c r="J25" s="11" t="s">
        <v>936</v>
      </c>
      <c r="K25" s="11" t="s">
        <v>940</v>
      </c>
      <c r="L25" s="11" t="s">
        <v>939</v>
      </c>
    </row>
    <row r="26" spans="1:12" ht="30.6" x14ac:dyDescent="0.3">
      <c r="A26" s="11" t="s">
        <v>934</v>
      </c>
      <c r="B26" s="7">
        <v>24</v>
      </c>
      <c r="C26" s="11" t="s">
        <v>922</v>
      </c>
      <c r="D26" s="11" t="s">
        <v>4</v>
      </c>
      <c r="E26" s="11" t="s">
        <v>456</v>
      </c>
      <c r="F26" s="11" t="s">
        <v>568</v>
      </c>
      <c r="G26" s="11" t="s">
        <v>932</v>
      </c>
      <c r="H26" s="11" t="s">
        <v>941</v>
      </c>
      <c r="I26" s="11" t="s">
        <v>953</v>
      </c>
      <c r="J26" s="11" t="s">
        <v>946</v>
      </c>
      <c r="K26" s="11" t="s">
        <v>952</v>
      </c>
      <c r="L26" s="11" t="s">
        <v>951</v>
      </c>
    </row>
    <row r="27" spans="1:12" x14ac:dyDescent="0.3">
      <c r="A27" s="11" t="s">
        <v>552</v>
      </c>
      <c r="B27" s="7">
        <v>26</v>
      </c>
      <c r="C27" s="11" t="s">
        <v>922</v>
      </c>
      <c r="D27" s="11" t="s">
        <v>4</v>
      </c>
      <c r="E27" s="11" t="s">
        <v>456</v>
      </c>
      <c r="F27" s="11" t="s">
        <v>548</v>
      </c>
      <c r="G27" s="11" t="s">
        <v>404</v>
      </c>
      <c r="H27" s="11" t="s">
        <v>405</v>
      </c>
      <c r="I27" s="11" t="s">
        <v>406</v>
      </c>
      <c r="J27" s="11" t="s">
        <v>948</v>
      </c>
      <c r="K27" s="11" t="s">
        <v>949</v>
      </c>
      <c r="L27" s="11" t="s">
        <v>950</v>
      </c>
    </row>
    <row r="28" spans="1:12" x14ac:dyDescent="0.3">
      <c r="A28" s="47" t="s">
        <v>589</v>
      </c>
      <c r="B28" s="11">
        <v>27</v>
      </c>
      <c r="C28" s="11" t="s">
        <v>922</v>
      </c>
      <c r="D28" s="48" t="s">
        <v>4</v>
      </c>
      <c r="E28" s="48" t="s">
        <v>456</v>
      </c>
      <c r="F28" s="48" t="s">
        <v>568</v>
      </c>
      <c r="G28" s="48" t="s">
        <v>569</v>
      </c>
      <c r="H28" s="48" t="s">
        <v>570</v>
      </c>
      <c r="I28" s="48" t="s">
        <v>571</v>
      </c>
      <c r="J28" s="48" t="s">
        <v>397</v>
      </c>
      <c r="K28" s="48" t="s">
        <v>564</v>
      </c>
      <c r="L28" s="49" t="s">
        <v>572</v>
      </c>
    </row>
    <row r="29" spans="1:12" x14ac:dyDescent="0.3">
      <c r="A29" s="62" t="s">
        <v>573</v>
      </c>
      <c r="B29" s="7">
        <v>28</v>
      </c>
      <c r="C29" s="11" t="s">
        <v>922</v>
      </c>
      <c r="D29" s="48" t="s">
        <v>4</v>
      </c>
      <c r="E29" s="48" t="s">
        <v>456</v>
      </c>
      <c r="F29" s="48" t="s">
        <v>457</v>
      </c>
      <c r="G29" s="48" t="s">
        <v>574</v>
      </c>
      <c r="H29" s="48" t="s">
        <v>575</v>
      </c>
      <c r="I29" s="48" t="s">
        <v>576</v>
      </c>
      <c r="J29" s="48" t="s">
        <v>397</v>
      </c>
      <c r="K29" s="48" t="s">
        <v>564</v>
      </c>
      <c r="L29" s="49" t="s">
        <v>565</v>
      </c>
    </row>
    <row r="30" spans="1:12" ht="20.399999999999999" x14ac:dyDescent="0.3">
      <c r="A30" s="47" t="s">
        <v>590</v>
      </c>
      <c r="B30" s="11">
        <v>29</v>
      </c>
      <c r="C30" s="11" t="s">
        <v>922</v>
      </c>
      <c r="D30" s="48" t="s">
        <v>4</v>
      </c>
      <c r="E30" s="48" t="s">
        <v>456</v>
      </c>
      <c r="F30" s="11" t="s">
        <v>548</v>
      </c>
      <c r="G30" s="48" t="s">
        <v>577</v>
      </c>
      <c r="H30" s="48" t="s">
        <v>612</v>
      </c>
      <c r="I30" s="48" t="s">
        <v>613</v>
      </c>
      <c r="J30" s="48" t="s">
        <v>610</v>
      </c>
      <c r="K30" s="48" t="s">
        <v>628</v>
      </c>
      <c r="L30" s="49" t="s">
        <v>611</v>
      </c>
    </row>
    <row r="31" spans="1:12" x14ac:dyDescent="0.3">
      <c r="A31" s="11" t="s">
        <v>591</v>
      </c>
      <c r="B31" s="7">
        <v>30</v>
      </c>
      <c r="C31" s="11" t="s">
        <v>922</v>
      </c>
      <c r="D31" s="11" t="s">
        <v>377</v>
      </c>
      <c r="E31" s="11" t="s">
        <v>468</v>
      </c>
      <c r="F31" s="11" t="s">
        <v>455</v>
      </c>
      <c r="G31" s="11" t="s">
        <v>377</v>
      </c>
      <c r="H31" s="11" t="s">
        <v>592</v>
      </c>
      <c r="I31" s="11" t="s">
        <v>593</v>
      </c>
      <c r="J31" s="11" t="s">
        <v>455</v>
      </c>
      <c r="K31" s="11" t="s">
        <v>455</v>
      </c>
      <c r="L31" s="11" t="s">
        <v>455</v>
      </c>
    </row>
    <row r="32" spans="1:12" x14ac:dyDescent="0.3">
      <c r="A32" s="11" t="s">
        <v>594</v>
      </c>
      <c r="B32" s="11">
        <v>31</v>
      </c>
      <c r="C32" s="11" t="s">
        <v>922</v>
      </c>
      <c r="D32" s="11" t="s">
        <v>377</v>
      </c>
      <c r="E32" s="11" t="s">
        <v>547</v>
      </c>
      <c r="F32" s="11" t="s">
        <v>455</v>
      </c>
      <c r="G32" s="11" t="s">
        <v>396</v>
      </c>
      <c r="H32" s="11" t="s">
        <v>400</v>
      </c>
      <c r="I32" s="11" t="s">
        <v>401</v>
      </c>
      <c r="J32" s="11" t="s">
        <v>455</v>
      </c>
      <c r="K32" s="11" t="s">
        <v>455</v>
      </c>
      <c r="L32" s="11" t="s">
        <v>455</v>
      </c>
    </row>
    <row r="33" spans="1:12" x14ac:dyDescent="0.3">
      <c r="A33" s="11" t="s">
        <v>595</v>
      </c>
      <c r="B33" s="7">
        <v>36</v>
      </c>
      <c r="C33" s="11" t="s">
        <v>922</v>
      </c>
      <c r="D33" s="11" t="s">
        <v>377</v>
      </c>
      <c r="E33" s="11" t="s">
        <v>547</v>
      </c>
      <c r="F33" s="11" t="s">
        <v>455</v>
      </c>
      <c r="G33" s="11" t="s">
        <v>403</v>
      </c>
      <c r="H33" s="11" t="s">
        <v>412</v>
      </c>
      <c r="I33" s="11" t="s">
        <v>402</v>
      </c>
      <c r="J33" s="11" t="s">
        <v>455</v>
      </c>
      <c r="K33" s="11" t="s">
        <v>455</v>
      </c>
      <c r="L33" s="11" t="s">
        <v>455</v>
      </c>
    </row>
    <row r="34" spans="1:12" ht="71.400000000000006" x14ac:dyDescent="0.3">
      <c r="A34" s="11" t="s">
        <v>961</v>
      </c>
      <c r="B34" s="7">
        <v>38</v>
      </c>
      <c r="C34" s="11" t="s">
        <v>922</v>
      </c>
      <c r="D34" s="11" t="s">
        <v>377</v>
      </c>
      <c r="E34" s="11" t="s">
        <v>456</v>
      </c>
      <c r="F34" s="11" t="s">
        <v>457</v>
      </c>
      <c r="G34" s="11" t="s">
        <v>971</v>
      </c>
      <c r="H34" s="11" t="s">
        <v>987</v>
      </c>
      <c r="I34" s="11" t="s">
        <v>1005</v>
      </c>
      <c r="J34" s="11" t="s">
        <v>978</v>
      </c>
      <c r="K34" s="50" t="s">
        <v>996</v>
      </c>
      <c r="L34" s="50" t="s">
        <v>1014</v>
      </c>
    </row>
    <row r="35" spans="1:12" ht="40.799999999999997" x14ac:dyDescent="0.3">
      <c r="A35" s="11" t="s">
        <v>962</v>
      </c>
      <c r="B35" s="11">
        <v>39</v>
      </c>
      <c r="C35" s="11" t="s">
        <v>922</v>
      </c>
      <c r="D35" s="11" t="s">
        <v>377</v>
      </c>
      <c r="E35" s="11" t="s">
        <v>456</v>
      </c>
      <c r="F35" s="11" t="s">
        <v>457</v>
      </c>
      <c r="G35" s="11" t="s">
        <v>972</v>
      </c>
      <c r="H35" s="11" t="s">
        <v>988</v>
      </c>
      <c r="I35" s="11" t="s">
        <v>1006</v>
      </c>
      <c r="J35" s="11" t="s">
        <v>979</v>
      </c>
      <c r="K35" s="50" t="s">
        <v>997</v>
      </c>
      <c r="L35" s="50" t="s">
        <v>1015</v>
      </c>
    </row>
    <row r="36" spans="1:12" ht="20.399999999999999" x14ac:dyDescent="0.3">
      <c r="A36" s="11" t="s">
        <v>963</v>
      </c>
      <c r="B36" s="7">
        <v>40</v>
      </c>
      <c r="C36" s="11" t="s">
        <v>922</v>
      </c>
      <c r="D36" s="11" t="s">
        <v>377</v>
      </c>
      <c r="E36" s="11" t="s">
        <v>456</v>
      </c>
      <c r="F36" s="11" t="s">
        <v>457</v>
      </c>
      <c r="G36" s="11" t="s">
        <v>973</v>
      </c>
      <c r="H36" s="11" t="s">
        <v>989</v>
      </c>
      <c r="I36" s="11" t="s">
        <v>1007</v>
      </c>
      <c r="J36" s="11" t="s">
        <v>980</v>
      </c>
      <c r="K36" s="50" t="s">
        <v>998</v>
      </c>
      <c r="L36" s="50" t="s">
        <v>1016</v>
      </c>
    </row>
    <row r="37" spans="1:12" ht="40.799999999999997" x14ac:dyDescent="0.3">
      <c r="A37" s="11" t="s">
        <v>964</v>
      </c>
      <c r="B37" s="11">
        <v>41</v>
      </c>
      <c r="C37" s="11" t="s">
        <v>922</v>
      </c>
      <c r="D37" s="11" t="s">
        <v>377</v>
      </c>
      <c r="E37" s="11" t="s">
        <v>456</v>
      </c>
      <c r="F37" s="11" t="s">
        <v>457</v>
      </c>
      <c r="G37" s="11" t="s">
        <v>974</v>
      </c>
      <c r="H37" s="11" t="s">
        <v>990</v>
      </c>
      <c r="I37" s="11" t="s">
        <v>1008</v>
      </c>
      <c r="J37" s="11" t="s">
        <v>981</v>
      </c>
      <c r="K37" s="50" t="s">
        <v>999</v>
      </c>
      <c r="L37" s="50" t="s">
        <v>1017</v>
      </c>
    </row>
    <row r="38" spans="1:12" ht="30.6" x14ac:dyDescent="0.3">
      <c r="A38" s="11" t="s">
        <v>965</v>
      </c>
      <c r="B38" s="7">
        <v>42</v>
      </c>
      <c r="C38" s="11" t="s">
        <v>922</v>
      </c>
      <c r="D38" s="11" t="s">
        <v>377</v>
      </c>
      <c r="E38" s="11" t="s">
        <v>456</v>
      </c>
      <c r="F38" s="11" t="s">
        <v>457</v>
      </c>
      <c r="G38" s="11" t="s">
        <v>975</v>
      </c>
      <c r="H38" s="11" t="s">
        <v>991</v>
      </c>
      <c r="I38" s="11" t="s">
        <v>1009</v>
      </c>
      <c r="J38" s="11" t="s">
        <v>982</v>
      </c>
      <c r="K38" s="50" t="s">
        <v>1000</v>
      </c>
      <c r="L38" s="50" t="s">
        <v>1018</v>
      </c>
    </row>
    <row r="39" spans="1:12" ht="20.399999999999999" x14ac:dyDescent="0.3">
      <c r="A39" s="11" t="s">
        <v>966</v>
      </c>
      <c r="B39" s="11">
        <v>43</v>
      </c>
      <c r="C39" s="11" t="s">
        <v>922</v>
      </c>
      <c r="D39" s="11" t="s">
        <v>377</v>
      </c>
      <c r="E39" s="11" t="s">
        <v>456</v>
      </c>
      <c r="F39" s="11" t="s">
        <v>457</v>
      </c>
      <c r="G39" s="11" t="s">
        <v>976</v>
      </c>
      <c r="H39" s="11" t="s">
        <v>992</v>
      </c>
      <c r="I39" s="11" t="s">
        <v>1010</v>
      </c>
      <c r="J39" s="11" t="s">
        <v>983</v>
      </c>
      <c r="K39" s="50" t="s">
        <v>1001</v>
      </c>
      <c r="L39" s="50" t="s">
        <v>1019</v>
      </c>
    </row>
    <row r="40" spans="1:12" ht="30.6" x14ac:dyDescent="0.3">
      <c r="A40" s="11" t="s">
        <v>967</v>
      </c>
      <c r="B40" s="7">
        <v>44</v>
      </c>
      <c r="C40" s="11" t="s">
        <v>922</v>
      </c>
      <c r="D40" s="11" t="s">
        <v>377</v>
      </c>
      <c r="E40" s="11" t="s">
        <v>456</v>
      </c>
      <c r="F40" s="11" t="s">
        <v>457</v>
      </c>
      <c r="G40" s="11" t="s">
        <v>977</v>
      </c>
      <c r="H40" s="11" t="s">
        <v>993</v>
      </c>
      <c r="I40" s="11" t="s">
        <v>1011</v>
      </c>
      <c r="J40" s="11" t="s">
        <v>984</v>
      </c>
      <c r="K40" s="50" t="s">
        <v>1002</v>
      </c>
      <c r="L40" s="50" t="s">
        <v>1020</v>
      </c>
    </row>
    <row r="41" spans="1:12" x14ac:dyDescent="0.3">
      <c r="A41" s="11" t="s">
        <v>968</v>
      </c>
      <c r="B41" s="11">
        <v>45</v>
      </c>
      <c r="C41" s="11" t="s">
        <v>922</v>
      </c>
      <c r="D41" s="11" t="s">
        <v>377</v>
      </c>
      <c r="E41" s="11" t="s">
        <v>456</v>
      </c>
      <c r="F41" s="11" t="s">
        <v>970</v>
      </c>
      <c r="G41" s="11" t="s">
        <v>1080</v>
      </c>
      <c r="H41" s="11" t="s">
        <v>1081</v>
      </c>
      <c r="I41" s="11" t="s">
        <v>1082</v>
      </c>
      <c r="J41" s="11" t="s">
        <v>985</v>
      </c>
      <c r="K41" s="50" t="s">
        <v>1003</v>
      </c>
      <c r="L41" s="50" t="s">
        <v>1021</v>
      </c>
    </row>
    <row r="42" spans="1:12" ht="30.6" x14ac:dyDescent="0.3">
      <c r="A42" s="11" t="s">
        <v>969</v>
      </c>
      <c r="B42" s="7">
        <v>46</v>
      </c>
      <c r="C42" s="11" t="s">
        <v>922</v>
      </c>
      <c r="D42" s="11" t="s">
        <v>377</v>
      </c>
      <c r="E42" s="11" t="s">
        <v>456</v>
      </c>
      <c r="F42" s="11" t="s">
        <v>457</v>
      </c>
      <c r="G42" s="11" t="s">
        <v>1024</v>
      </c>
      <c r="H42" s="11" t="s">
        <v>995</v>
      </c>
      <c r="I42" s="11" t="s">
        <v>1013</v>
      </c>
      <c r="J42" s="11" t="s">
        <v>986</v>
      </c>
      <c r="K42" s="50" t="s">
        <v>1004</v>
      </c>
      <c r="L42" s="50" t="s">
        <v>1022</v>
      </c>
    </row>
    <row r="43" spans="1:12" x14ac:dyDescent="0.3">
      <c r="A43" s="11" t="s">
        <v>596</v>
      </c>
      <c r="B43" s="11">
        <v>31</v>
      </c>
      <c r="C43" s="11" t="s">
        <v>923</v>
      </c>
      <c r="D43" s="11" t="s">
        <v>377</v>
      </c>
      <c r="E43" s="11" t="s">
        <v>547</v>
      </c>
      <c r="F43" s="11" t="s">
        <v>455</v>
      </c>
      <c r="G43" s="11" t="s">
        <v>396</v>
      </c>
      <c r="H43" s="11" t="s">
        <v>400</v>
      </c>
      <c r="I43" s="11" t="s">
        <v>401</v>
      </c>
      <c r="J43" s="11" t="s">
        <v>455</v>
      </c>
      <c r="K43" s="11" t="s">
        <v>455</v>
      </c>
      <c r="L43" s="11" t="s">
        <v>455</v>
      </c>
    </row>
    <row r="44" spans="1:12" x14ac:dyDescent="0.3">
      <c r="A44" s="11" t="s">
        <v>1029</v>
      </c>
      <c r="B44" s="7">
        <v>64</v>
      </c>
      <c r="C44" s="11" t="s">
        <v>923</v>
      </c>
      <c r="D44" s="11" t="s">
        <v>377</v>
      </c>
      <c r="E44" s="11" t="s">
        <v>563</v>
      </c>
      <c r="F44" s="11" t="s">
        <v>455</v>
      </c>
      <c r="G44" s="11" t="s">
        <v>1030</v>
      </c>
      <c r="H44" s="11" t="s">
        <v>1031</v>
      </c>
      <c r="I44" s="11" t="s">
        <v>1032</v>
      </c>
      <c r="J44" s="11" t="s">
        <v>455</v>
      </c>
      <c r="K44" s="11" t="s">
        <v>455</v>
      </c>
      <c r="L44" s="11" t="s">
        <v>455</v>
      </c>
    </row>
    <row r="45" spans="1:12" x14ac:dyDescent="0.3">
      <c r="A45" s="11" t="s">
        <v>597</v>
      </c>
      <c r="B45" s="7">
        <v>36</v>
      </c>
      <c r="C45" s="11" t="s">
        <v>923</v>
      </c>
      <c r="D45" s="11" t="s">
        <v>377</v>
      </c>
      <c r="E45" s="11" t="s">
        <v>547</v>
      </c>
      <c r="F45" s="11" t="s">
        <v>455</v>
      </c>
      <c r="G45" s="11" t="s">
        <v>403</v>
      </c>
      <c r="H45" s="11" t="s">
        <v>412</v>
      </c>
      <c r="I45" s="11" t="s">
        <v>402</v>
      </c>
      <c r="J45" s="11" t="s">
        <v>455</v>
      </c>
      <c r="K45" s="11" t="s">
        <v>455</v>
      </c>
      <c r="L45" s="11" t="s">
        <v>455</v>
      </c>
    </row>
    <row r="46" spans="1:12" ht="40.799999999999997" x14ac:dyDescent="0.3">
      <c r="A46" s="11" t="s">
        <v>962</v>
      </c>
      <c r="B46" s="11">
        <v>73</v>
      </c>
      <c r="C46" s="11" t="s">
        <v>923</v>
      </c>
      <c r="D46" s="11" t="s">
        <v>377</v>
      </c>
      <c r="E46" s="11" t="s">
        <v>456</v>
      </c>
      <c r="F46" s="11" t="s">
        <v>457</v>
      </c>
      <c r="G46" s="11" t="s">
        <v>972</v>
      </c>
      <c r="H46" s="11" t="s">
        <v>988</v>
      </c>
      <c r="I46" s="11" t="s">
        <v>1006</v>
      </c>
      <c r="J46" s="11" t="s">
        <v>602</v>
      </c>
      <c r="K46" s="11" t="s">
        <v>1051</v>
      </c>
      <c r="L46" s="50" t="s">
        <v>1064</v>
      </c>
    </row>
    <row r="47" spans="1:12" ht="61.2" x14ac:dyDescent="0.3">
      <c r="A47" s="11" t="s">
        <v>1033</v>
      </c>
      <c r="B47" s="7">
        <v>74</v>
      </c>
      <c r="C47" s="11" t="s">
        <v>923</v>
      </c>
      <c r="D47" s="11" t="s">
        <v>377</v>
      </c>
      <c r="E47" s="11" t="s">
        <v>456</v>
      </c>
      <c r="F47" s="11" t="s">
        <v>457</v>
      </c>
      <c r="G47" s="11" t="s">
        <v>1038</v>
      </c>
      <c r="H47" s="11" t="s">
        <v>1050</v>
      </c>
      <c r="I47" s="11" t="s">
        <v>1063</v>
      </c>
      <c r="J47" s="11" t="s">
        <v>931</v>
      </c>
      <c r="K47" s="11" t="s">
        <v>1052</v>
      </c>
      <c r="L47" s="50" t="s">
        <v>1065</v>
      </c>
    </row>
    <row r="48" spans="1:12" ht="20.399999999999999" x14ac:dyDescent="0.3">
      <c r="A48" s="11" t="s">
        <v>1034</v>
      </c>
      <c r="B48" s="11">
        <v>75</v>
      </c>
      <c r="C48" s="11" t="s">
        <v>923</v>
      </c>
      <c r="D48" s="11" t="s">
        <v>377</v>
      </c>
      <c r="E48" s="11" t="s">
        <v>456</v>
      </c>
      <c r="F48" s="11" t="s">
        <v>457</v>
      </c>
      <c r="G48" s="11" t="s">
        <v>1039</v>
      </c>
      <c r="H48" s="11" t="s">
        <v>1058</v>
      </c>
      <c r="I48" s="11" t="s">
        <v>1066</v>
      </c>
      <c r="J48" s="11" t="s">
        <v>1043</v>
      </c>
      <c r="K48" s="11" t="s">
        <v>1053</v>
      </c>
      <c r="L48" s="50" t="s">
        <v>1070</v>
      </c>
    </row>
    <row r="49" spans="1:12" ht="40.799999999999997" x14ac:dyDescent="0.3">
      <c r="A49" s="11" t="s">
        <v>1035</v>
      </c>
      <c r="B49" s="7">
        <v>76</v>
      </c>
      <c r="C49" s="11" t="s">
        <v>923</v>
      </c>
      <c r="D49" s="11" t="s">
        <v>377</v>
      </c>
      <c r="E49" s="11" t="s">
        <v>456</v>
      </c>
      <c r="F49" s="11" t="s">
        <v>457</v>
      </c>
      <c r="G49" s="11" t="s">
        <v>1040</v>
      </c>
      <c r="H49" s="11" t="s">
        <v>1059</v>
      </c>
      <c r="I49" s="11" t="s">
        <v>1067</v>
      </c>
      <c r="J49" s="11" t="s">
        <v>1044</v>
      </c>
      <c r="K49" s="11" t="s">
        <v>1054</v>
      </c>
      <c r="L49" s="50" t="s">
        <v>1071</v>
      </c>
    </row>
    <row r="50" spans="1:12" ht="81.599999999999994" x14ac:dyDescent="0.3">
      <c r="A50" s="11" t="s">
        <v>1036</v>
      </c>
      <c r="B50" s="11">
        <v>77</v>
      </c>
      <c r="C50" s="11" t="s">
        <v>923</v>
      </c>
      <c r="D50" s="11" t="s">
        <v>377</v>
      </c>
      <c r="E50" s="11" t="s">
        <v>456</v>
      </c>
      <c r="F50" s="11" t="s">
        <v>457</v>
      </c>
      <c r="G50" s="11" t="s">
        <v>1041</v>
      </c>
      <c r="H50" s="11" t="s">
        <v>1060</v>
      </c>
      <c r="I50" s="11" t="s">
        <v>1068</v>
      </c>
      <c r="J50" s="11" t="s">
        <v>1045</v>
      </c>
      <c r="K50" s="11" t="s">
        <v>1055</v>
      </c>
      <c r="L50" s="50" t="s">
        <v>1072</v>
      </c>
    </row>
    <row r="51" spans="1:12" x14ac:dyDescent="0.3">
      <c r="A51" s="11" t="s">
        <v>1037</v>
      </c>
      <c r="B51" s="7">
        <v>78</v>
      </c>
      <c r="C51" s="11" t="s">
        <v>923</v>
      </c>
      <c r="D51" s="11" t="s">
        <v>377</v>
      </c>
      <c r="E51" s="11" t="s">
        <v>456</v>
      </c>
      <c r="F51" s="11" t="s">
        <v>457</v>
      </c>
      <c r="G51" s="11" t="s">
        <v>1042</v>
      </c>
      <c r="H51" s="11" t="s">
        <v>1061</v>
      </c>
      <c r="I51" s="11" t="s">
        <v>1069</v>
      </c>
      <c r="J51" s="11" t="s">
        <v>1046</v>
      </c>
      <c r="K51" s="11" t="s">
        <v>1056</v>
      </c>
      <c r="L51" s="50" t="s">
        <v>1073</v>
      </c>
    </row>
    <row r="52" spans="1:12" x14ac:dyDescent="0.3">
      <c r="A52" s="11" t="s">
        <v>966</v>
      </c>
      <c r="B52" s="11">
        <v>79</v>
      </c>
      <c r="C52" s="11" t="s">
        <v>923</v>
      </c>
      <c r="D52" s="11" t="s">
        <v>377</v>
      </c>
      <c r="E52" s="11" t="s">
        <v>456</v>
      </c>
      <c r="F52" s="11" t="s">
        <v>457</v>
      </c>
      <c r="G52" s="11" t="s">
        <v>976</v>
      </c>
      <c r="H52" s="11" t="s">
        <v>992</v>
      </c>
      <c r="I52" s="11" t="s">
        <v>1010</v>
      </c>
      <c r="J52" s="11" t="s">
        <v>1047</v>
      </c>
      <c r="K52" s="11" t="s">
        <v>1057</v>
      </c>
      <c r="L52" s="50" t="s">
        <v>1074</v>
      </c>
    </row>
    <row r="53" spans="1:12" ht="30.6" x14ac:dyDescent="0.3">
      <c r="A53" s="11" t="s">
        <v>967</v>
      </c>
      <c r="B53" s="7">
        <v>80</v>
      </c>
      <c r="C53" s="11" t="s">
        <v>923</v>
      </c>
      <c r="D53" s="11" t="s">
        <v>377</v>
      </c>
      <c r="E53" s="11" t="s">
        <v>456</v>
      </c>
      <c r="F53" s="11" t="s">
        <v>457</v>
      </c>
      <c r="G53" s="11" t="s">
        <v>977</v>
      </c>
      <c r="H53" s="11" t="s">
        <v>993</v>
      </c>
      <c r="I53" s="11" t="s">
        <v>1011</v>
      </c>
      <c r="J53" s="11" t="s">
        <v>1048</v>
      </c>
      <c r="K53" s="11" t="s">
        <v>1002</v>
      </c>
      <c r="L53" s="50" t="s">
        <v>1020</v>
      </c>
    </row>
    <row r="54" spans="1:12" x14ac:dyDescent="0.3">
      <c r="A54" s="11" t="s">
        <v>968</v>
      </c>
      <c r="B54" s="11">
        <v>81</v>
      </c>
      <c r="C54" s="11" t="s">
        <v>923</v>
      </c>
      <c r="D54" s="11" t="s">
        <v>377</v>
      </c>
      <c r="E54" s="11" t="s">
        <v>456</v>
      </c>
      <c r="F54" s="11" t="s">
        <v>970</v>
      </c>
      <c r="G54" s="11" t="s">
        <v>1023</v>
      </c>
      <c r="H54" s="11" t="s">
        <v>994</v>
      </c>
      <c r="I54" s="11" t="s">
        <v>1012</v>
      </c>
      <c r="J54" s="11" t="s">
        <v>985</v>
      </c>
      <c r="K54" s="11" t="s">
        <v>1003</v>
      </c>
      <c r="L54" s="50" t="s">
        <v>1021</v>
      </c>
    </row>
    <row r="55" spans="1:12" ht="30.6" x14ac:dyDescent="0.3">
      <c r="A55" s="11" t="s">
        <v>963</v>
      </c>
      <c r="B55" s="7">
        <v>82</v>
      </c>
      <c r="C55" s="11" t="s">
        <v>923</v>
      </c>
      <c r="D55" s="11" t="s">
        <v>377</v>
      </c>
      <c r="E55" s="11" t="s">
        <v>456</v>
      </c>
      <c r="F55" s="11" t="s">
        <v>457</v>
      </c>
      <c r="G55" s="11" t="s">
        <v>973</v>
      </c>
      <c r="H55" s="11" t="s">
        <v>989</v>
      </c>
      <c r="I55" s="11" t="s">
        <v>1007</v>
      </c>
      <c r="J55" s="11" t="s">
        <v>980</v>
      </c>
      <c r="K55" s="11" t="s">
        <v>998</v>
      </c>
      <c r="L55" s="50" t="s">
        <v>1020</v>
      </c>
    </row>
    <row r="56" spans="1:12" ht="30.6" x14ac:dyDescent="0.3">
      <c r="A56" s="11" t="s">
        <v>969</v>
      </c>
      <c r="B56" s="11">
        <v>83</v>
      </c>
      <c r="C56" s="11" t="s">
        <v>923</v>
      </c>
      <c r="D56" s="11" t="s">
        <v>377</v>
      </c>
      <c r="E56" s="11" t="s">
        <v>456</v>
      </c>
      <c r="F56" s="11" t="s">
        <v>457</v>
      </c>
      <c r="G56" s="11" t="s">
        <v>1024</v>
      </c>
      <c r="H56" s="11" t="s">
        <v>995</v>
      </c>
      <c r="I56" s="11" t="s">
        <v>1013</v>
      </c>
      <c r="J56" s="11" t="s">
        <v>1049</v>
      </c>
      <c r="K56" s="11" t="s">
        <v>1062</v>
      </c>
      <c r="L56" s="50" t="s">
        <v>1075</v>
      </c>
    </row>
    <row r="57" spans="1:12" x14ac:dyDescent="0.3">
      <c r="A57" s="11" t="s">
        <v>466</v>
      </c>
      <c r="B57" s="7">
        <v>108</v>
      </c>
      <c r="C57" s="11" t="s">
        <v>525</v>
      </c>
      <c r="D57" s="11" t="s">
        <v>467</v>
      </c>
      <c r="E57" s="11" t="s">
        <v>468</v>
      </c>
      <c r="F57" s="11" t="s">
        <v>455</v>
      </c>
      <c r="G57" s="11" t="s">
        <v>469</v>
      </c>
      <c r="H57" s="11" t="s">
        <v>469</v>
      </c>
      <c r="I57" s="11" t="s">
        <v>470</v>
      </c>
      <c r="J57" s="11" t="s">
        <v>471</v>
      </c>
      <c r="K57" s="11" t="s">
        <v>472</v>
      </c>
      <c r="L57" s="11" t="s">
        <v>473</v>
      </c>
    </row>
    <row r="58" spans="1:12" x14ac:dyDescent="0.3">
      <c r="A58" s="11" t="s">
        <v>474</v>
      </c>
      <c r="B58" s="11">
        <v>109</v>
      </c>
      <c r="C58" s="11" t="s">
        <v>525</v>
      </c>
      <c r="D58" s="11" t="s">
        <v>467</v>
      </c>
      <c r="E58" s="11" t="s">
        <v>475</v>
      </c>
      <c r="F58" s="11" t="s">
        <v>455</v>
      </c>
      <c r="G58" s="11" t="s">
        <v>467</v>
      </c>
      <c r="H58" s="11" t="s">
        <v>467</v>
      </c>
      <c r="I58" s="11" t="s">
        <v>467</v>
      </c>
      <c r="J58" s="11" t="s">
        <v>455</v>
      </c>
      <c r="K58" s="11" t="s">
        <v>455</v>
      </c>
      <c r="L58" s="11" t="s">
        <v>455</v>
      </c>
    </row>
    <row r="59" spans="1:12" ht="20.399999999999999" x14ac:dyDescent="0.3">
      <c r="A59" s="11" t="s">
        <v>476</v>
      </c>
      <c r="B59" s="7">
        <v>110</v>
      </c>
      <c r="C59" s="11" t="s">
        <v>525</v>
      </c>
      <c r="D59" s="11" t="s">
        <v>467</v>
      </c>
      <c r="E59" s="11" t="s">
        <v>477</v>
      </c>
      <c r="F59" s="11" t="s">
        <v>455</v>
      </c>
      <c r="G59" s="11" t="s">
        <v>478</v>
      </c>
      <c r="H59" s="11" t="s">
        <v>478</v>
      </c>
      <c r="I59" s="11" t="s">
        <v>478</v>
      </c>
      <c r="J59" s="11" t="s">
        <v>479</v>
      </c>
      <c r="K59" s="11" t="s">
        <v>629</v>
      </c>
      <c r="L59" s="11" t="s">
        <v>630</v>
      </c>
    </row>
    <row r="60" spans="1:12" ht="20.399999999999999" x14ac:dyDescent="0.3">
      <c r="A60" s="11" t="s">
        <v>480</v>
      </c>
      <c r="B60" s="11">
        <v>111</v>
      </c>
      <c r="C60" s="11" t="s">
        <v>525</v>
      </c>
      <c r="D60" s="11" t="s">
        <v>467</v>
      </c>
      <c r="E60" s="11" t="s">
        <v>477</v>
      </c>
      <c r="F60" s="11" t="s">
        <v>455</v>
      </c>
      <c r="G60" s="11" t="s">
        <v>481</v>
      </c>
      <c r="H60" s="11" t="s">
        <v>481</v>
      </c>
      <c r="I60" s="11" t="s">
        <v>481</v>
      </c>
      <c r="J60" s="11" t="s">
        <v>482</v>
      </c>
      <c r="K60" s="11" t="s">
        <v>631</v>
      </c>
      <c r="L60" s="11" t="s">
        <v>632</v>
      </c>
    </row>
    <row r="61" spans="1:12" ht="30.6" x14ac:dyDescent="0.3">
      <c r="A61" s="11" t="s">
        <v>483</v>
      </c>
      <c r="B61" s="7">
        <v>112</v>
      </c>
      <c r="C61" s="11" t="s">
        <v>525</v>
      </c>
      <c r="D61" s="11" t="s">
        <v>467</v>
      </c>
      <c r="E61" s="11" t="s">
        <v>477</v>
      </c>
      <c r="F61" s="11" t="s">
        <v>455</v>
      </c>
      <c r="G61" s="11" t="s">
        <v>484</v>
      </c>
      <c r="H61" s="11" t="s">
        <v>484</v>
      </c>
      <c r="I61" s="11" t="s">
        <v>484</v>
      </c>
      <c r="J61" s="11" t="s">
        <v>485</v>
      </c>
      <c r="K61" s="11" t="s">
        <v>633</v>
      </c>
      <c r="L61" s="11" t="s">
        <v>634</v>
      </c>
    </row>
    <row r="62" spans="1:12" ht="30.6" x14ac:dyDescent="0.3">
      <c r="A62" s="11" t="s">
        <v>486</v>
      </c>
      <c r="B62" s="11">
        <v>113</v>
      </c>
      <c r="C62" s="11" t="s">
        <v>525</v>
      </c>
      <c r="D62" s="11" t="s">
        <v>467</v>
      </c>
      <c r="E62" s="11" t="s">
        <v>477</v>
      </c>
      <c r="F62" s="11" t="s">
        <v>455</v>
      </c>
      <c r="G62" s="11" t="s">
        <v>487</v>
      </c>
      <c r="H62" s="11" t="s">
        <v>487</v>
      </c>
      <c r="I62" s="11" t="s">
        <v>487</v>
      </c>
      <c r="J62" s="11" t="s">
        <v>635</v>
      </c>
      <c r="K62" s="11" t="s">
        <v>636</v>
      </c>
      <c r="L62" s="11" t="s">
        <v>637</v>
      </c>
    </row>
    <row r="63" spans="1:12" x14ac:dyDescent="0.3">
      <c r="A63" s="11" t="s">
        <v>488</v>
      </c>
      <c r="B63" s="7">
        <v>114</v>
      </c>
      <c r="C63" s="11" t="s">
        <v>525</v>
      </c>
      <c r="D63" s="11" t="s">
        <v>467</v>
      </c>
      <c r="E63" s="11" t="s">
        <v>477</v>
      </c>
      <c r="F63" s="11" t="s">
        <v>455</v>
      </c>
      <c r="G63" s="11" t="s">
        <v>489</v>
      </c>
      <c r="H63" s="11" t="s">
        <v>489</v>
      </c>
      <c r="I63" s="11" t="s">
        <v>489</v>
      </c>
      <c r="J63" s="11" t="s">
        <v>490</v>
      </c>
      <c r="K63" s="11" t="s">
        <v>638</v>
      </c>
      <c r="L63" s="11" t="s">
        <v>639</v>
      </c>
    </row>
    <row r="64" spans="1:12" x14ac:dyDescent="0.3">
      <c r="A64" s="11" t="s">
        <v>491</v>
      </c>
      <c r="B64" s="11">
        <v>115</v>
      </c>
      <c r="C64" s="11" t="s">
        <v>525</v>
      </c>
      <c r="D64" s="11" t="s">
        <v>492</v>
      </c>
      <c r="E64" s="11" t="s">
        <v>475</v>
      </c>
      <c r="F64" s="11" t="s">
        <v>455</v>
      </c>
      <c r="G64" s="11" t="s">
        <v>493</v>
      </c>
      <c r="H64" s="11" t="s">
        <v>494</v>
      </c>
      <c r="I64" s="11" t="s">
        <v>495</v>
      </c>
      <c r="J64" s="11" t="s">
        <v>455</v>
      </c>
      <c r="K64" s="11" t="s">
        <v>455</v>
      </c>
      <c r="L64" s="11" t="s">
        <v>455</v>
      </c>
    </row>
    <row r="65" spans="1:12" x14ac:dyDescent="0.3">
      <c r="A65" s="11" t="s">
        <v>496</v>
      </c>
      <c r="B65" s="7">
        <v>116</v>
      </c>
      <c r="C65" s="11" t="s">
        <v>525</v>
      </c>
      <c r="D65" s="11" t="s">
        <v>492</v>
      </c>
      <c r="E65" s="11" t="s">
        <v>477</v>
      </c>
      <c r="F65" s="11" t="s">
        <v>455</v>
      </c>
      <c r="G65" s="11" t="s">
        <v>497</v>
      </c>
      <c r="H65" s="11" t="s">
        <v>498</v>
      </c>
      <c r="I65" s="11" t="s">
        <v>499</v>
      </c>
      <c r="J65" s="11" t="s">
        <v>455</v>
      </c>
      <c r="K65" s="11" t="s">
        <v>455</v>
      </c>
      <c r="L65" s="11" t="s">
        <v>455</v>
      </c>
    </row>
    <row r="66" spans="1:12" x14ac:dyDescent="0.3">
      <c r="A66" s="11" t="s">
        <v>500</v>
      </c>
      <c r="B66" s="11">
        <v>117</v>
      </c>
      <c r="C66" s="11" t="s">
        <v>525</v>
      </c>
      <c r="D66" s="11" t="s">
        <v>492</v>
      </c>
      <c r="E66" s="11" t="s">
        <v>477</v>
      </c>
      <c r="F66" s="11" t="s">
        <v>455</v>
      </c>
      <c r="G66" s="11" t="s">
        <v>501</v>
      </c>
      <c r="H66" s="11" t="s">
        <v>502</v>
      </c>
      <c r="I66" s="11" t="s">
        <v>503</v>
      </c>
      <c r="J66" s="11" t="s">
        <v>455</v>
      </c>
      <c r="K66" s="11" t="s">
        <v>455</v>
      </c>
      <c r="L66" s="11" t="s">
        <v>455</v>
      </c>
    </row>
    <row r="67" spans="1:12" x14ac:dyDescent="0.3">
      <c r="A67" s="11" t="s">
        <v>504</v>
      </c>
      <c r="B67" s="7">
        <v>118</v>
      </c>
      <c r="C67" s="11" t="s">
        <v>525</v>
      </c>
      <c r="D67" s="11" t="s">
        <v>492</v>
      </c>
      <c r="E67" s="11" t="s">
        <v>477</v>
      </c>
      <c r="F67" s="11" t="s">
        <v>455</v>
      </c>
      <c r="G67" s="11" t="s">
        <v>505</v>
      </c>
      <c r="H67" s="11" t="s">
        <v>506</v>
      </c>
      <c r="I67" s="11" t="s">
        <v>507</v>
      </c>
      <c r="J67" s="11" t="s">
        <v>455</v>
      </c>
      <c r="K67" s="11" t="s">
        <v>455</v>
      </c>
      <c r="L67" s="11" t="s">
        <v>455</v>
      </c>
    </row>
    <row r="68" spans="1:12" x14ac:dyDescent="0.3">
      <c r="A68" s="11" t="s">
        <v>508</v>
      </c>
      <c r="B68" s="11">
        <v>119</v>
      </c>
      <c r="C68" s="11" t="s">
        <v>525</v>
      </c>
      <c r="D68" s="11" t="s">
        <v>492</v>
      </c>
      <c r="E68" s="11" t="s">
        <v>477</v>
      </c>
      <c r="F68" s="11" t="s">
        <v>455</v>
      </c>
      <c r="G68" s="11" t="s">
        <v>376</v>
      </c>
      <c r="H68" s="11" t="s">
        <v>509</v>
      </c>
      <c r="I68" s="11" t="s">
        <v>510</v>
      </c>
      <c r="J68" s="11" t="s">
        <v>455</v>
      </c>
      <c r="K68" s="11" t="s">
        <v>455</v>
      </c>
      <c r="L68" s="11" t="s">
        <v>455</v>
      </c>
    </row>
    <row r="69" spans="1:12" x14ac:dyDescent="0.3">
      <c r="A69" s="11" t="s">
        <v>511</v>
      </c>
      <c r="B69" s="7">
        <v>120</v>
      </c>
      <c r="C69" s="11" t="s">
        <v>525</v>
      </c>
      <c r="D69" s="11" t="s">
        <v>492</v>
      </c>
      <c r="E69" s="11" t="s">
        <v>477</v>
      </c>
      <c r="F69" s="11" t="s">
        <v>455</v>
      </c>
      <c r="G69" s="11" t="s">
        <v>512</v>
      </c>
      <c r="H69" s="11" t="s">
        <v>513</v>
      </c>
      <c r="I69" s="11" t="s">
        <v>514</v>
      </c>
      <c r="J69" s="11" t="s">
        <v>455</v>
      </c>
      <c r="K69" s="11" t="s">
        <v>455</v>
      </c>
      <c r="L69" s="11" t="s">
        <v>455</v>
      </c>
    </row>
    <row r="70" spans="1:12" x14ac:dyDescent="0.3">
      <c r="A70" s="11" t="s">
        <v>515</v>
      </c>
      <c r="B70" s="11">
        <v>121</v>
      </c>
      <c r="C70" s="11" t="s">
        <v>525</v>
      </c>
      <c r="D70" s="11" t="s">
        <v>492</v>
      </c>
      <c r="E70" s="11" t="s">
        <v>477</v>
      </c>
      <c r="F70" s="11" t="s">
        <v>455</v>
      </c>
      <c r="G70" s="11" t="s">
        <v>516</v>
      </c>
      <c r="H70" s="11" t="s">
        <v>517</v>
      </c>
      <c r="I70" s="11" t="s">
        <v>518</v>
      </c>
      <c r="J70" s="11" t="s">
        <v>455</v>
      </c>
      <c r="K70" s="11" t="s">
        <v>455</v>
      </c>
      <c r="L70" s="11" t="s">
        <v>455</v>
      </c>
    </row>
    <row r="71" spans="1:12" x14ac:dyDescent="0.3">
      <c r="A71" s="11" t="s">
        <v>519</v>
      </c>
      <c r="B71" s="7">
        <v>122</v>
      </c>
      <c r="C71" s="11" t="s">
        <v>525</v>
      </c>
      <c r="D71" s="11" t="s">
        <v>492</v>
      </c>
      <c r="E71" s="11" t="s">
        <v>477</v>
      </c>
      <c r="F71" s="11" t="s">
        <v>455</v>
      </c>
      <c r="G71" s="11" t="s">
        <v>520</v>
      </c>
      <c r="H71" s="11" t="s">
        <v>521</v>
      </c>
      <c r="I71" s="11" t="s">
        <v>522</v>
      </c>
      <c r="J71" s="11" t="s">
        <v>455</v>
      </c>
      <c r="K71" s="11" t="s">
        <v>455</v>
      </c>
      <c r="L71" s="11" t="s">
        <v>455</v>
      </c>
    </row>
    <row r="72" spans="1:12" x14ac:dyDescent="0.3">
      <c r="A72" s="11" t="s">
        <v>523</v>
      </c>
      <c r="B72" s="11">
        <v>123</v>
      </c>
      <c r="C72" s="11" t="s">
        <v>525</v>
      </c>
      <c r="D72" s="11" t="s">
        <v>492</v>
      </c>
      <c r="E72" s="11" t="s">
        <v>477</v>
      </c>
      <c r="F72" s="11" t="s">
        <v>455</v>
      </c>
      <c r="G72" s="11" t="s">
        <v>437</v>
      </c>
      <c r="H72" s="11" t="s">
        <v>437</v>
      </c>
      <c r="I72" s="11" t="s">
        <v>524</v>
      </c>
      <c r="J72" s="11" t="s">
        <v>455</v>
      </c>
      <c r="K72" s="11" t="s">
        <v>455</v>
      </c>
      <c r="L72" s="11" t="s">
        <v>455</v>
      </c>
    </row>
  </sheetData>
  <sheetProtection algorithmName="SHA-512" hashValue="ysctVoEEYZmzmQZB5EwtyuIXAU/OTfqStscLCVrPRTEy50TZ0uX1CBjhitzS33VGhmxNIhwSjwYDx/RuxswTbw==" saltValue="UNByMJe70cmNsbLVq8BD+g==" spinCount="100000" sheet="1" objects="1" scenarios="1" formatCells="0" autoFilter="0"/>
  <mergeCells count="1">
    <mergeCell ref="A1:E1"/>
  </mergeCells>
  <pageMargins left="0.23622047244094488" right="0.23622047244094488" top="0.39370078740157483" bottom="0.3543307086614173" header="0.19685039370078741" footer="0.11811023622047244"/>
  <pageSetup paperSize="9" scale="91"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CP16A (SD)</vt:lpstr>
      <vt:lpstr>CP16B (RC)</vt:lpstr>
      <vt:lpstr>Codes</vt:lpstr>
      <vt:lpstr>Instructions</vt:lpstr>
      <vt:lpstr>AreasCod</vt:lpstr>
      <vt:lpstr>FlagA2ISO</vt:lpstr>
      <vt:lpstr>FlagCod</vt:lpstr>
      <vt:lpstr>FlagName</vt:lpstr>
      <vt:lpstr>GearCod</vt:lpstr>
      <vt:lpstr>Idiom</vt:lpstr>
      <vt:lpstr>LangFieldID</vt:lpstr>
      <vt:lpstr>LangNameID</vt:lpstr>
      <vt:lpstr>ProdShapeCod</vt:lpstr>
      <vt:lpstr>ProdTypeCod</vt:lpstr>
      <vt:lpstr>SpeciesCod</vt:lpstr>
      <vt:lpstr>Status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alberto.parrilla@iccat.int</dc:creator>
  <cp:lastModifiedBy>Felix Mergarejo</cp:lastModifiedBy>
  <cp:lastPrinted>2014-01-21T11:28:28Z</cp:lastPrinted>
  <dcterms:created xsi:type="dcterms:W3CDTF">2011-12-05T10:28:25Z</dcterms:created>
  <dcterms:modified xsi:type="dcterms:W3CDTF">2025-04-04T09:41:32Z</dcterms:modified>
</cp:coreProperties>
</file>