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aciccat-my.sharepoint.com/personal/alberto_parrilla_iccat_int/Documents/Data/Compliance/CPForms/2023/CP16/"/>
    </mc:Choice>
  </mc:AlternateContent>
  <xr:revisionPtr revIDLastSave="83" documentId="13_ncr:1_{93925453-33BD-445B-9BB3-90F5E9E16C06}" xr6:coauthVersionLast="47" xr6:coauthVersionMax="47" xr10:uidLastSave="{CE82F2DF-20AE-48CB-826D-7A5AE7DE017D}"/>
  <workbookProtection workbookAlgorithmName="SHA-512" workbookHashValue="Wk2LHhuvHHB5caFS9tO7wT855a1RNVrM9HBWDUjye02nrWpYhUgNs5FrJOlzq30Bo99i9VF+LQ/+uzmcN+pLUw==" workbookSaltValue="tWRgHd6ktzJWRUNLVPW2Hw==" workbookSpinCount="100000" lockStructure="1"/>
  <bookViews>
    <workbookView xWindow="-120" yWindow="-120" windowWidth="29040" windowHeight="17640" xr2:uid="{00000000-000D-0000-FFFF-FFFF00000000}"/>
  </bookViews>
  <sheets>
    <sheet name="CP16A (SD)" sheetId="5" r:id="rId1"/>
    <sheet name="CP16B (RC)" sheetId="11" r:id="rId2"/>
    <sheet name="Codes" sheetId="8" r:id="rId3"/>
    <sheet name="Instructions" sheetId="12" r:id="rId4"/>
    <sheet name="Translation" sheetId="9" state="hidden" r:id="rId5"/>
  </sheets>
  <definedNames>
    <definedName name="_xlnm._FilterDatabase" localSheetId="2" hidden="1">Codes!$A$2:$D$176</definedName>
    <definedName name="_xlnm._FilterDatabase" localSheetId="4" hidden="1">Translation!$C$4:$E$56</definedName>
    <definedName name="AreasCod">Codes!$J$34:$J$51</definedName>
    <definedName name="FlagA2ISO">Codes!$D$3:$D$176</definedName>
    <definedName name="FlagCod">Codes!$B$3:$B$176</definedName>
    <definedName name="FlagName">Codes!$A$3:$A$176</definedName>
    <definedName name="GearCod">Codes!$F$9:$F$59</definedName>
    <definedName name="Idiom">'CP16A (SD)'!$O$2</definedName>
    <definedName name="LangFieldID">Translation!$H$1</definedName>
    <definedName name="LangNameID">Translation!$H$2</definedName>
    <definedName name="ProdShapeCod">Codes!$J$8:$J$22</definedName>
    <definedName name="ProdTypeCod">Codes!$J$26:$J$30</definedName>
    <definedName name="SpeciesCod">Codes!$J$3:$J$4</definedName>
    <definedName name="Status">Codes!$C$3:$C$162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 l="1"/>
  <c r="G45" i="12"/>
  <c r="G44" i="12"/>
  <c r="G43" i="12"/>
  <c r="G42" i="12"/>
  <c r="G41" i="12"/>
  <c r="G40" i="12"/>
  <c r="G39" i="12"/>
  <c r="G38" i="12"/>
  <c r="G37" i="12"/>
  <c r="G36" i="12"/>
  <c r="G35" i="12"/>
  <c r="I22" i="11"/>
  <c r="H22" i="11"/>
  <c r="G22" i="11"/>
  <c r="F22" i="11"/>
  <c r="E22" i="11"/>
  <c r="D22" i="11"/>
  <c r="C22" i="11"/>
  <c r="B22" i="11"/>
  <c r="A22" i="11"/>
  <c r="K22" i="11"/>
  <c r="I23" i="5"/>
  <c r="H23" i="5"/>
  <c r="C23" i="5"/>
  <c r="D23" i="5"/>
  <c r="G23" i="5"/>
  <c r="F23" i="5"/>
  <c r="E23" i="5"/>
  <c r="B23" i="5"/>
  <c r="G25" i="12" l="1"/>
  <c r="I10" i="5"/>
  <c r="B9" i="11" l="1"/>
  <c r="B8" i="11"/>
  <c r="G33" i="12"/>
  <c r="G32" i="12"/>
  <c r="G31" i="12"/>
  <c r="G30" i="12"/>
  <c r="G29" i="12"/>
  <c r="G28" i="12"/>
  <c r="G27" i="12"/>
  <c r="G26" i="12"/>
  <c r="G20" i="12" l="1"/>
  <c r="G19" i="12"/>
  <c r="G18" i="12"/>
  <c r="A23" i="5" l="1"/>
  <c r="C6" i="11" l="1"/>
  <c r="B7" i="11"/>
  <c r="B6" i="11"/>
  <c r="H2" i="9"/>
  <c r="H1" i="9"/>
  <c r="G34" i="12"/>
  <c r="G24" i="12"/>
  <c r="G23" i="12"/>
  <c r="G22" i="12"/>
  <c r="G21" i="12"/>
  <c r="G17" i="12"/>
  <c r="G16" i="12"/>
  <c r="G15" i="12"/>
  <c r="G14" i="12"/>
  <c r="G13" i="12"/>
  <c r="G12" i="12"/>
  <c r="G11" i="12"/>
  <c r="P2" i="11"/>
  <c r="O2" i="11"/>
  <c r="I4" i="5"/>
  <c r="J9" i="5" s="1"/>
  <c r="J22" i="11"/>
  <c r="F25" i="12" l="1"/>
  <c r="F38" i="12"/>
  <c r="F35" i="12"/>
  <c r="F45" i="12"/>
  <c r="F40" i="12"/>
  <c r="D44" i="12"/>
  <c r="F36" i="12"/>
  <c r="F43" i="12"/>
  <c r="F37" i="12"/>
  <c r="D35" i="12"/>
  <c r="F42" i="12"/>
  <c r="F44" i="12"/>
  <c r="F39" i="12"/>
  <c r="E37" i="12"/>
  <c r="F41" i="12"/>
  <c r="H25" i="12"/>
  <c r="H45" i="12"/>
  <c r="H40" i="12"/>
  <c r="H43" i="12"/>
  <c r="H37" i="12"/>
  <c r="H42" i="12"/>
  <c r="H38" i="12"/>
  <c r="H44" i="12"/>
  <c r="H39" i="12"/>
  <c r="H36" i="12"/>
  <c r="H41" i="12"/>
  <c r="H35" i="12"/>
  <c r="A19" i="11"/>
  <c r="C20" i="11"/>
  <c r="J19" i="11"/>
  <c r="F27" i="12"/>
  <c r="D33" i="12"/>
  <c r="F30" i="12"/>
  <c r="F32" i="12"/>
  <c r="F28" i="12"/>
  <c r="F29" i="12"/>
  <c r="F26" i="12"/>
  <c r="F31" i="12"/>
  <c r="F33" i="12"/>
  <c r="A11" i="12"/>
  <c r="F18" i="12"/>
  <c r="F20" i="12"/>
  <c r="F19" i="12"/>
  <c r="H29" i="12"/>
  <c r="H33" i="12"/>
  <c r="H26" i="12"/>
  <c r="H28" i="12"/>
  <c r="H27" i="12"/>
  <c r="H31" i="12"/>
  <c r="H30" i="12"/>
  <c r="H32" i="12"/>
  <c r="H20" i="12"/>
  <c r="H18" i="12"/>
  <c r="H19" i="12"/>
  <c r="A22" i="5"/>
  <c r="I22" i="5"/>
  <c r="A17" i="5"/>
  <c r="A14" i="5"/>
  <c r="A9" i="11" s="1"/>
  <c r="A13" i="5"/>
  <c r="A8" i="11" s="1"/>
  <c r="A12" i="5"/>
  <c r="A7" i="11" s="1"/>
  <c r="H22" i="5"/>
  <c r="B7" i="12"/>
  <c r="A1" i="5"/>
  <c r="A1" i="11" s="1"/>
  <c r="B1" i="5"/>
  <c r="B1" i="11"/>
  <c r="F24" i="12"/>
  <c r="A5" i="5"/>
  <c r="A7" i="5"/>
  <c r="A1" i="12"/>
  <c r="H17" i="12"/>
  <c r="H24" i="12"/>
  <c r="F15" i="12"/>
  <c r="H22" i="12"/>
  <c r="C35" i="12"/>
  <c r="D22" i="5"/>
  <c r="A10" i="5"/>
  <c r="A4" i="11" s="1"/>
  <c r="B17" i="5"/>
  <c r="G10" i="12"/>
  <c r="B6" i="12"/>
  <c r="F13" i="12"/>
  <c r="H16" i="12"/>
  <c r="H14" i="12"/>
  <c r="C22" i="5"/>
  <c r="J8" i="5"/>
  <c r="H15" i="12"/>
  <c r="G22" i="5"/>
  <c r="B5" i="12"/>
  <c r="C13" i="12"/>
  <c r="B34" i="12"/>
  <c r="H34" i="12"/>
  <c r="E10" i="12"/>
  <c r="F22" i="5"/>
  <c r="C10" i="12"/>
  <c r="J4" i="5"/>
  <c r="F11" i="12"/>
  <c r="F21" i="12"/>
  <c r="F10" i="12"/>
  <c r="I21" i="11"/>
  <c r="B3" i="12"/>
  <c r="B4" i="12"/>
  <c r="J10" i="5"/>
  <c r="F12" i="12"/>
  <c r="H23" i="12"/>
  <c r="B13" i="12"/>
  <c r="B22" i="5"/>
  <c r="A9" i="12"/>
  <c r="B10" i="12"/>
  <c r="F16" i="12"/>
  <c r="F22" i="12"/>
  <c r="B11" i="12"/>
  <c r="A14" i="11"/>
  <c r="B21" i="11"/>
  <c r="K21" i="11"/>
  <c r="A10" i="12"/>
  <c r="A6" i="5"/>
  <c r="N1" i="5"/>
  <c r="O1" i="11" s="1"/>
  <c r="F5" i="5"/>
  <c r="D18" i="12"/>
  <c r="C25" i="12"/>
  <c r="G21" i="11"/>
  <c r="F21" i="11"/>
  <c r="E21" i="11"/>
  <c r="E22" i="5"/>
  <c r="F14" i="12"/>
  <c r="J6" i="5"/>
  <c r="H12" i="12"/>
  <c r="F6" i="5"/>
  <c r="H13" i="12"/>
  <c r="F23" i="12"/>
  <c r="B2" i="5"/>
  <c r="B2" i="11" s="1"/>
  <c r="B14" i="11"/>
  <c r="D10" i="12"/>
  <c r="H21" i="11"/>
  <c r="J21" i="11"/>
  <c r="C21" i="11"/>
  <c r="A11" i="5"/>
  <c r="A6" i="11" s="1"/>
  <c r="O1" i="5"/>
  <c r="P1" i="11" s="1"/>
  <c r="A20" i="5"/>
  <c r="D25" i="12"/>
  <c r="C34" i="12"/>
  <c r="A2" i="12"/>
  <c r="D21" i="11"/>
  <c r="J5" i="5"/>
  <c r="A21" i="11"/>
  <c r="H10" i="12"/>
  <c r="A4" i="5"/>
  <c r="H11" i="12"/>
  <c r="F17" i="12"/>
  <c r="H21" i="12"/>
  <c r="D13" i="12"/>
  <c r="I20" i="5"/>
</calcChain>
</file>

<file path=xl/sharedStrings.xml><?xml version="1.0" encoding="utf-8"?>
<sst xmlns="http://schemas.openxmlformats.org/spreadsheetml/2006/main" count="1871" uniqueCount="1195">
  <si>
    <t>Name</t>
  </si>
  <si>
    <t>Phone</t>
  </si>
  <si>
    <t>Email</t>
  </si>
  <si>
    <t>Address</t>
  </si>
  <si>
    <t>Header</t>
  </si>
  <si>
    <t>UN</t>
  </si>
  <si>
    <t>TO</t>
  </si>
  <si>
    <t>SP</t>
  </si>
  <si>
    <t>DO</t>
  </si>
  <si>
    <t>LL</t>
  </si>
  <si>
    <t>LT</t>
  </si>
  <si>
    <t>RO</t>
  </si>
  <si>
    <t>FO</t>
  </si>
  <si>
    <t>TW</t>
  </si>
  <si>
    <t>AU</t>
  </si>
  <si>
    <t>SV</t>
  </si>
  <si>
    <t>PS</t>
  </si>
  <si>
    <t>TRAP</t>
  </si>
  <si>
    <t>FlagName</t>
  </si>
  <si>
    <t>FlagA2ISO</t>
  </si>
  <si>
    <t>USA</t>
  </si>
  <si>
    <t>US</t>
  </si>
  <si>
    <t>JPN</t>
  </si>
  <si>
    <t>Japan</t>
  </si>
  <si>
    <t>JP</t>
  </si>
  <si>
    <t>ZAF</t>
  </si>
  <si>
    <t>South Africa</t>
  </si>
  <si>
    <t>ZA</t>
  </si>
  <si>
    <t>GHA</t>
  </si>
  <si>
    <t>Ghana</t>
  </si>
  <si>
    <t>GH</t>
  </si>
  <si>
    <t>CAN</t>
  </si>
  <si>
    <t>Canada</t>
  </si>
  <si>
    <t>CA</t>
  </si>
  <si>
    <t>PM</t>
  </si>
  <si>
    <t>BRA</t>
  </si>
  <si>
    <t>Brazil</t>
  </si>
  <si>
    <t>BR</t>
  </si>
  <si>
    <t>MAR</t>
  </si>
  <si>
    <t>Maroc</t>
  </si>
  <si>
    <t>MA</t>
  </si>
  <si>
    <t>KOR</t>
  </si>
  <si>
    <t>KR</t>
  </si>
  <si>
    <t>CIV</t>
  </si>
  <si>
    <t>CI</t>
  </si>
  <si>
    <t>AGO</t>
  </si>
  <si>
    <t>Angola</t>
  </si>
  <si>
    <t>AO</t>
  </si>
  <si>
    <t>RUS</t>
  </si>
  <si>
    <t>Russian Federation</t>
  </si>
  <si>
    <t>RU</t>
  </si>
  <si>
    <t>GAB</t>
  </si>
  <si>
    <t>Gabon</t>
  </si>
  <si>
    <t>GA</t>
  </si>
  <si>
    <t>CPV</t>
  </si>
  <si>
    <t>Cape Verde</t>
  </si>
  <si>
    <t>CV</t>
  </si>
  <si>
    <t>URY</t>
  </si>
  <si>
    <t>Uruguay</t>
  </si>
  <si>
    <t>UY</t>
  </si>
  <si>
    <t>STP</t>
  </si>
  <si>
    <t>ST</t>
  </si>
  <si>
    <t>VEN</t>
  </si>
  <si>
    <t>Venezuela</t>
  </si>
  <si>
    <t>VE</t>
  </si>
  <si>
    <t>GNQ</t>
  </si>
  <si>
    <t>Guinea Ecuatorial</t>
  </si>
  <si>
    <t>GQ</t>
  </si>
  <si>
    <t>GIN</t>
  </si>
  <si>
    <t>GN</t>
  </si>
  <si>
    <t>SH</t>
  </si>
  <si>
    <t>BM</t>
  </si>
  <si>
    <t>TC</t>
  </si>
  <si>
    <t>VG</t>
  </si>
  <si>
    <t>LBY</t>
  </si>
  <si>
    <t>Libya</t>
  </si>
  <si>
    <t>LY</t>
  </si>
  <si>
    <t>CHN</t>
  </si>
  <si>
    <t>CN</t>
  </si>
  <si>
    <t>HR</t>
  </si>
  <si>
    <t>DK</t>
  </si>
  <si>
    <t>FR</t>
  </si>
  <si>
    <t>DE</t>
  </si>
  <si>
    <t>GR</t>
  </si>
  <si>
    <t>IT</t>
  </si>
  <si>
    <t>MT</t>
  </si>
  <si>
    <t>PL</t>
  </si>
  <si>
    <t>PT</t>
  </si>
  <si>
    <t>ES</t>
  </si>
  <si>
    <t>SE</t>
  </si>
  <si>
    <t>BG</t>
  </si>
  <si>
    <t>CY</t>
  </si>
  <si>
    <t>IE</t>
  </si>
  <si>
    <t>NL</t>
  </si>
  <si>
    <t>GB</t>
  </si>
  <si>
    <t>EE</t>
  </si>
  <si>
    <t>LV</t>
  </si>
  <si>
    <t>BE</t>
  </si>
  <si>
    <t>SI</t>
  </si>
  <si>
    <t>HU</t>
  </si>
  <si>
    <t>TUN</t>
  </si>
  <si>
    <t>Tunisie</t>
  </si>
  <si>
    <t>TN</t>
  </si>
  <si>
    <t>PAN</t>
  </si>
  <si>
    <t>Panama</t>
  </si>
  <si>
    <t>PA</t>
  </si>
  <si>
    <t>TTO</t>
  </si>
  <si>
    <t>Trinidad and Tobago</t>
  </si>
  <si>
    <t>TT</t>
  </si>
  <si>
    <t>NAM</t>
  </si>
  <si>
    <t>Namibia</t>
  </si>
  <si>
    <t>NA</t>
  </si>
  <si>
    <t>BRB</t>
  </si>
  <si>
    <t>Barbados</t>
  </si>
  <si>
    <t>BB</t>
  </si>
  <si>
    <t>HND</t>
  </si>
  <si>
    <t>Honduras</t>
  </si>
  <si>
    <t>HN</t>
  </si>
  <si>
    <t>DZA</t>
  </si>
  <si>
    <t>Algerie</t>
  </si>
  <si>
    <t>DZ</t>
  </si>
  <si>
    <t>MEX</t>
  </si>
  <si>
    <t>Mexico</t>
  </si>
  <si>
    <t>MX</t>
  </si>
  <si>
    <t>VUT</t>
  </si>
  <si>
    <t>Vanuatu</t>
  </si>
  <si>
    <t>VU</t>
  </si>
  <si>
    <t>ISL</t>
  </si>
  <si>
    <t>Iceland</t>
  </si>
  <si>
    <t>IS</t>
  </si>
  <si>
    <t>TUR</t>
  </si>
  <si>
    <t>TR</t>
  </si>
  <si>
    <t>PHL</t>
  </si>
  <si>
    <t>Philippines</t>
  </si>
  <si>
    <t>PH</t>
  </si>
  <si>
    <t>NOR</t>
  </si>
  <si>
    <t>Norway</t>
  </si>
  <si>
    <t>NO</t>
  </si>
  <si>
    <t>NIC</t>
  </si>
  <si>
    <t>Nicaragua</t>
  </si>
  <si>
    <t>NI</t>
  </si>
  <si>
    <t>GTM</t>
  </si>
  <si>
    <t>Guatemala</t>
  </si>
  <si>
    <t>GT</t>
  </si>
  <si>
    <t>SEN</t>
  </si>
  <si>
    <t>Senegal</t>
  </si>
  <si>
    <t>SN</t>
  </si>
  <si>
    <t>BLZ</t>
  </si>
  <si>
    <t>Belize</t>
  </si>
  <si>
    <t>BZ</t>
  </si>
  <si>
    <t>SYR</t>
  </si>
  <si>
    <t>SY</t>
  </si>
  <si>
    <t>VCT</t>
  </si>
  <si>
    <t>VC</t>
  </si>
  <si>
    <t>EGY</t>
  </si>
  <si>
    <t>Egypt</t>
  </si>
  <si>
    <t>EG</t>
  </si>
  <si>
    <t>ALB</t>
  </si>
  <si>
    <t>Albania</t>
  </si>
  <si>
    <t>AL</t>
  </si>
  <si>
    <t>SLE</t>
  </si>
  <si>
    <t>Sierra Leone</t>
  </si>
  <si>
    <t>SL</t>
  </si>
  <si>
    <t>TAI</t>
  </si>
  <si>
    <t>Chinese Taipei</t>
  </si>
  <si>
    <t>GUY</t>
  </si>
  <si>
    <t>Guyana</t>
  </si>
  <si>
    <t>GY</t>
  </si>
  <si>
    <t>Curaçao</t>
  </si>
  <si>
    <t>KNA</t>
  </si>
  <si>
    <t>Saint Kitts and Nevis</t>
  </si>
  <si>
    <t>KN</t>
  </si>
  <si>
    <t>ARG</t>
  </si>
  <si>
    <t>Argentina</t>
  </si>
  <si>
    <t>AR</t>
  </si>
  <si>
    <t>CUB</t>
  </si>
  <si>
    <t>Cuba</t>
  </si>
  <si>
    <t>CU</t>
  </si>
  <si>
    <t>GRD</t>
  </si>
  <si>
    <t>Grenada</t>
  </si>
  <si>
    <t>GD</t>
  </si>
  <si>
    <t>DOM</t>
  </si>
  <si>
    <t>Dominican Republic</t>
  </si>
  <si>
    <t>ISR</t>
  </si>
  <si>
    <t>Israel</t>
  </si>
  <si>
    <t>IL</t>
  </si>
  <si>
    <t>LBN</t>
  </si>
  <si>
    <t>Lebanon</t>
  </si>
  <si>
    <t>LB</t>
  </si>
  <si>
    <t>VIR</t>
  </si>
  <si>
    <t>US Virgin Islands</t>
  </si>
  <si>
    <t>VI</t>
  </si>
  <si>
    <t>LBR</t>
  </si>
  <si>
    <t>Liberia</t>
  </si>
  <si>
    <t>LR</t>
  </si>
  <si>
    <t>PRI</t>
  </si>
  <si>
    <t>Puerto Rico</t>
  </si>
  <si>
    <t>PR</t>
  </si>
  <si>
    <t>COL</t>
  </si>
  <si>
    <t>Colombia</t>
  </si>
  <si>
    <t>CO</t>
  </si>
  <si>
    <t>BEN</t>
  </si>
  <si>
    <t>Benin</t>
  </si>
  <si>
    <t>BJ</t>
  </si>
  <si>
    <t>COG</t>
  </si>
  <si>
    <t>Congo</t>
  </si>
  <si>
    <t>CG</t>
  </si>
  <si>
    <t>TGO</t>
  </si>
  <si>
    <t>Togo</t>
  </si>
  <si>
    <t>TG</t>
  </si>
  <si>
    <t>CYM</t>
  </si>
  <si>
    <t>Cayman Islands</t>
  </si>
  <si>
    <t>KY</t>
  </si>
  <si>
    <t>LCA</t>
  </si>
  <si>
    <t>LC</t>
  </si>
  <si>
    <t>MRT</t>
  </si>
  <si>
    <t>Mauritania</t>
  </si>
  <si>
    <t>MR</t>
  </si>
  <si>
    <t>CMR</t>
  </si>
  <si>
    <t>Cameroon</t>
  </si>
  <si>
    <t>CM</t>
  </si>
  <si>
    <t>NGA</t>
  </si>
  <si>
    <t>Nigeria</t>
  </si>
  <si>
    <t>NG</t>
  </si>
  <si>
    <t>ABW</t>
  </si>
  <si>
    <t>Aruba</t>
  </si>
  <si>
    <t>AW</t>
  </si>
  <si>
    <t>GNB</t>
  </si>
  <si>
    <t>Guinea Bissau</t>
  </si>
  <si>
    <t>GW</t>
  </si>
  <si>
    <t>UKR</t>
  </si>
  <si>
    <t>Ukraine</t>
  </si>
  <si>
    <t>UA</t>
  </si>
  <si>
    <t>ATG</t>
  </si>
  <si>
    <t>Antigua and Barbuda</t>
  </si>
  <si>
    <t>AG</t>
  </si>
  <si>
    <t>JAM</t>
  </si>
  <si>
    <t>Jamaica</t>
  </si>
  <si>
    <t>JM</t>
  </si>
  <si>
    <t>DMA</t>
  </si>
  <si>
    <t>Dominica</t>
  </si>
  <si>
    <t>DM</t>
  </si>
  <si>
    <t>CRI</t>
  </si>
  <si>
    <t>Costa Rica</t>
  </si>
  <si>
    <t>CR</t>
  </si>
  <si>
    <t>GEO</t>
  </si>
  <si>
    <t>Georgia</t>
  </si>
  <si>
    <t>GE</t>
  </si>
  <si>
    <t>GMB</t>
  </si>
  <si>
    <t>Gambia</t>
  </si>
  <si>
    <t>GM</t>
  </si>
  <si>
    <t>BLR</t>
  </si>
  <si>
    <t>Belarus</t>
  </si>
  <si>
    <t>BY</t>
  </si>
  <si>
    <t>FRO</t>
  </si>
  <si>
    <t>Faroe Islands</t>
  </si>
  <si>
    <t>KHM</t>
  </si>
  <si>
    <t>Cambodia</t>
  </si>
  <si>
    <t>KH</t>
  </si>
  <si>
    <t>SYC</t>
  </si>
  <si>
    <t>Seychelles</t>
  </si>
  <si>
    <t>SC</t>
  </si>
  <si>
    <t>MUS</t>
  </si>
  <si>
    <t>Mauritius</t>
  </si>
  <si>
    <t>MU</t>
  </si>
  <si>
    <t>IND</t>
  </si>
  <si>
    <t>India</t>
  </si>
  <si>
    <t>IN</t>
  </si>
  <si>
    <t>IRN</t>
  </si>
  <si>
    <t>IR</t>
  </si>
  <si>
    <t>MYS</t>
  </si>
  <si>
    <t>Malaysia</t>
  </si>
  <si>
    <t>MY</t>
  </si>
  <si>
    <t>SLV</t>
  </si>
  <si>
    <t>El Salvador</t>
  </si>
  <si>
    <t>AIA</t>
  </si>
  <si>
    <t>Anguilla</t>
  </si>
  <si>
    <t>AI</t>
  </si>
  <si>
    <t>THA</t>
  </si>
  <si>
    <t>Thailand</t>
  </si>
  <si>
    <t>TH</t>
  </si>
  <si>
    <t>CHL</t>
  </si>
  <si>
    <t>Chile</t>
  </si>
  <si>
    <t>CL</t>
  </si>
  <si>
    <t>BHS</t>
  </si>
  <si>
    <t>Bahamas</t>
  </si>
  <si>
    <t>BS</t>
  </si>
  <si>
    <t>SUR</t>
  </si>
  <si>
    <t>Suriname</t>
  </si>
  <si>
    <t>SR</t>
  </si>
  <si>
    <t>ECU</t>
  </si>
  <si>
    <t>Ecuador</t>
  </si>
  <si>
    <t>EC</t>
  </si>
  <si>
    <t>AUS</t>
  </si>
  <si>
    <t>Australia</t>
  </si>
  <si>
    <t>FJI</t>
  </si>
  <si>
    <t>Fiji Islands</t>
  </si>
  <si>
    <t>FJ</t>
  </si>
  <si>
    <t>GUM</t>
  </si>
  <si>
    <t>Guam</t>
  </si>
  <si>
    <t>GU</t>
  </si>
  <si>
    <t>IDN</t>
  </si>
  <si>
    <t>Indonesia</t>
  </si>
  <si>
    <t>ID</t>
  </si>
  <si>
    <t>KIR</t>
  </si>
  <si>
    <t>Kiribati</t>
  </si>
  <si>
    <t>KI</t>
  </si>
  <si>
    <t>MDV</t>
  </si>
  <si>
    <t>Maldives</t>
  </si>
  <si>
    <t>MV</t>
  </si>
  <si>
    <t>PNG</t>
  </si>
  <si>
    <t>Papua New Guinea</t>
  </si>
  <si>
    <t>PG</t>
  </si>
  <si>
    <t>LKA</t>
  </si>
  <si>
    <t>Sri Lanka</t>
  </si>
  <si>
    <t>LK</t>
  </si>
  <si>
    <t>VNM</t>
  </si>
  <si>
    <t>VN</t>
  </si>
  <si>
    <t>SGP</t>
  </si>
  <si>
    <t>Singapore</t>
  </si>
  <si>
    <t>SG</t>
  </si>
  <si>
    <t>OMN</t>
  </si>
  <si>
    <t>Oman</t>
  </si>
  <si>
    <t>OM</t>
  </si>
  <si>
    <t>NZL</t>
  </si>
  <si>
    <t>New Zealand</t>
  </si>
  <si>
    <t>NZ</t>
  </si>
  <si>
    <t>FSM</t>
  </si>
  <si>
    <t>Micronesia</t>
  </si>
  <si>
    <t>FM</t>
  </si>
  <si>
    <t>COK</t>
  </si>
  <si>
    <t>Cook Islands</t>
  </si>
  <si>
    <t>CK</t>
  </si>
  <si>
    <t>BOL</t>
  </si>
  <si>
    <t>Bolivia</t>
  </si>
  <si>
    <t>BO</t>
  </si>
  <si>
    <t>PLW</t>
  </si>
  <si>
    <t>Palau</t>
  </si>
  <si>
    <t>PW</t>
  </si>
  <si>
    <t>TON</t>
  </si>
  <si>
    <t>Tonga</t>
  </si>
  <si>
    <t>KEN</t>
  </si>
  <si>
    <t>Kenya</t>
  </si>
  <si>
    <t>KE</t>
  </si>
  <si>
    <t>PYF</t>
  </si>
  <si>
    <t>Polynesie Française</t>
  </si>
  <si>
    <t>PF</t>
  </si>
  <si>
    <t>PER</t>
  </si>
  <si>
    <t>PE</t>
  </si>
  <si>
    <t>CHE</t>
  </si>
  <si>
    <t>Switzerland</t>
  </si>
  <si>
    <t>CH</t>
  </si>
  <si>
    <t>TZA</t>
  </si>
  <si>
    <t>Tanzania</t>
  </si>
  <si>
    <t>TZ</t>
  </si>
  <si>
    <t>ARE</t>
  </si>
  <si>
    <t>United Arab Emirates</t>
  </si>
  <si>
    <t>AE</t>
  </si>
  <si>
    <t>HTI</t>
  </si>
  <si>
    <t>Haiti</t>
  </si>
  <si>
    <t>HT</t>
  </si>
  <si>
    <t>MDG</t>
  </si>
  <si>
    <t>Madagascar</t>
  </si>
  <si>
    <t>MG</t>
  </si>
  <si>
    <t>MOZ</t>
  </si>
  <si>
    <t>Mozambique</t>
  </si>
  <si>
    <t>MZ</t>
  </si>
  <si>
    <t>SLB</t>
  </si>
  <si>
    <t>Solomon Islands</t>
  </si>
  <si>
    <t>SB</t>
  </si>
  <si>
    <t>KWT</t>
  </si>
  <si>
    <t>Kuwait</t>
  </si>
  <si>
    <t>KW</t>
  </si>
  <si>
    <t>MHL</t>
  </si>
  <si>
    <t>Marshall Islands</t>
  </si>
  <si>
    <t>MH</t>
  </si>
  <si>
    <t>Section</t>
  </si>
  <si>
    <t>Detail</t>
  </si>
  <si>
    <t>Title</t>
  </si>
  <si>
    <t>Reporting Flag</t>
  </si>
  <si>
    <t>Reporting Agency</t>
  </si>
  <si>
    <t>FieldID</t>
  </si>
  <si>
    <t>H01</t>
  </si>
  <si>
    <t>Nom</t>
  </si>
  <si>
    <t>Nombre</t>
  </si>
  <si>
    <t>Adresse</t>
  </si>
  <si>
    <t>Dirección</t>
  </si>
  <si>
    <t>T01</t>
  </si>
  <si>
    <t>Téléphone</t>
  </si>
  <si>
    <t>Teléfono</t>
  </si>
  <si>
    <t>Status</t>
  </si>
  <si>
    <t>CP</t>
  </si>
  <si>
    <t>NCC</t>
  </si>
  <si>
    <t>NCO</t>
  </si>
  <si>
    <t>China PR</t>
  </si>
  <si>
    <t>Iran</t>
  </si>
  <si>
    <t>Mandatory information</t>
  </si>
  <si>
    <t>Secretariat use only</t>
  </si>
  <si>
    <t>Agencia que informa</t>
  </si>
  <si>
    <t>Version</t>
  </si>
  <si>
    <t>Information obligatoire</t>
  </si>
  <si>
    <t>Información obligatoria</t>
  </si>
  <si>
    <t>Información opcional</t>
  </si>
  <si>
    <t>Optional information</t>
  </si>
  <si>
    <t>Notes</t>
  </si>
  <si>
    <t>Remarques</t>
  </si>
  <si>
    <t>Notas</t>
  </si>
  <si>
    <t>OTH</t>
  </si>
  <si>
    <t>Vietnam</t>
  </si>
  <si>
    <t>Pavillon déclarant</t>
  </si>
  <si>
    <t>Agence déclarante</t>
  </si>
  <si>
    <t>Pabellón que informa</t>
  </si>
  <si>
    <t>Information facultative</t>
  </si>
  <si>
    <t>CUW</t>
  </si>
  <si>
    <t>CW</t>
  </si>
  <si>
    <t>FLK</t>
  </si>
  <si>
    <t>Falklands</t>
  </si>
  <si>
    <t>FK</t>
  </si>
  <si>
    <t>Syria</t>
  </si>
  <si>
    <t>MNE</t>
  </si>
  <si>
    <t>Montenegro</t>
  </si>
  <si>
    <t>ME</t>
  </si>
  <si>
    <t>PSE</t>
  </si>
  <si>
    <t>Palestine</t>
  </si>
  <si>
    <t>Perú</t>
  </si>
  <si>
    <t>WSM</t>
  </si>
  <si>
    <t>Samoa</t>
  </si>
  <si>
    <t>WS</t>
  </si>
  <si>
    <t>SRB</t>
  </si>
  <si>
    <t>Serbia</t>
  </si>
  <si>
    <t>RS</t>
  </si>
  <si>
    <t>TUV</t>
  </si>
  <si>
    <t>Tuvalu</t>
  </si>
  <si>
    <t>TV</t>
  </si>
  <si>
    <t>BND</t>
  </si>
  <si>
    <t>Brunei</t>
  </si>
  <si>
    <t>BN</t>
  </si>
  <si>
    <t>Description</t>
  </si>
  <si>
    <t>Côte d'Ivoire</t>
  </si>
  <si>
    <t>AND</t>
  </si>
  <si>
    <t>Andorra</t>
  </si>
  <si>
    <t>AD</t>
  </si>
  <si>
    <t>NCL</t>
  </si>
  <si>
    <t>New Caledonia</t>
  </si>
  <si>
    <t>NC</t>
  </si>
  <si>
    <t>SAU</t>
  </si>
  <si>
    <t>Saudi Arabia</t>
  </si>
  <si>
    <t>SA</t>
  </si>
  <si>
    <t>Order</t>
  </si>
  <si>
    <t>Subform</t>
  </si>
  <si>
    <t>Item</t>
  </si>
  <si>
    <t>FieldType</t>
  </si>
  <si>
    <t>FldNameEN</t>
  </si>
  <si>
    <t>FldNameFR</t>
  </si>
  <si>
    <t>FldNameES</t>
  </si>
  <si>
    <t>n/a</t>
  </si>
  <si>
    <t>field</t>
  </si>
  <si>
    <t>ICCAT code</t>
  </si>
  <si>
    <t>Translation for Forms</t>
  </si>
  <si>
    <t>LangFieldID</t>
  </si>
  <si>
    <t>LangNameID</t>
  </si>
  <si>
    <t>a)</t>
  </si>
  <si>
    <t>b)</t>
  </si>
  <si>
    <t>c)</t>
  </si>
  <si>
    <t>d)</t>
  </si>
  <si>
    <t>e)</t>
  </si>
  <si>
    <t>G00</t>
  </si>
  <si>
    <t>General</t>
  </si>
  <si>
    <t>title</t>
  </si>
  <si>
    <t>Instructions</t>
  </si>
  <si>
    <t>Instrucciones</t>
  </si>
  <si>
    <t>Instructions to complete the form</t>
  </si>
  <si>
    <t>Instructions pour remplir le formulaire</t>
  </si>
  <si>
    <t>Instrucciones para cumplimentar el formulario</t>
  </si>
  <si>
    <t>G01</t>
  </si>
  <si>
    <t>subtitle</t>
  </si>
  <si>
    <t>G01a</t>
  </si>
  <si>
    <t>item</t>
  </si>
  <si>
    <t>General01</t>
  </si>
  <si>
    <t>Complete as far as possible the Header and Detail sections (don't leave fields empty when information is known).</t>
  </si>
  <si>
    <t>G01b</t>
  </si>
  <si>
    <t>General02</t>
  </si>
  <si>
    <t>In Header section, only white cells can be filled (manually or by selecting from the Combo Box the corresponding code).</t>
  </si>
  <si>
    <t>G01c</t>
  </si>
  <si>
    <t>General03</t>
  </si>
  <si>
    <t>Always use ICCAT standard codes (when element "OTHERS" of various fields is required it must be explicitly described in "Notes").</t>
  </si>
  <si>
    <t>G01d</t>
  </si>
  <si>
    <t>General04</t>
  </si>
  <si>
    <t>G01e</t>
  </si>
  <si>
    <t>General05</t>
  </si>
  <si>
    <t>Leave "blank" the fields for which you don't collect information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</si>
  <si>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</si>
  <si>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</si>
  <si>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</si>
  <si>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</si>
  <si>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</si>
  <si>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</si>
  <si>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</si>
  <si>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</si>
  <si>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</si>
  <si>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</si>
  <si>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</si>
  <si>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</si>
  <si>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</si>
  <si>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</si>
  <si>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</si>
  <si>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</si>
  <si>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</si>
  <si>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</si>
  <si>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</si>
  <si>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</si>
  <si>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</si>
  <si>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</si>
  <si>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</si>
  <si>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</si>
  <si>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</si>
  <si>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</si>
  <si>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</si>
  <si>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</si>
  <si>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</si>
  <si>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</si>
  <si>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</si>
  <si>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</si>
  <si>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</si>
  <si>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</si>
  <si>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2-Instructions</t>
  </si>
  <si>
    <t>Titre</t>
  </si>
  <si>
    <t>Título</t>
  </si>
  <si>
    <t>Form Title</t>
  </si>
  <si>
    <t>Titre du formulaire</t>
  </si>
  <si>
    <t>Título del formulario</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</si>
  <si>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</si>
  <si>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</si>
  <si>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</si>
  <si>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</si>
  <si>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</si>
  <si>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</si>
  <si>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T02</t>
  </si>
  <si>
    <t>(fixed)</t>
  </si>
  <si>
    <t>Versión</t>
  </si>
  <si>
    <t>Always use the lastest version of this form.</t>
  </si>
  <si>
    <t>T03</t>
  </si>
  <si>
    <t>Language</t>
  </si>
  <si>
    <t>Langue</t>
  </si>
  <si>
    <t>Idioma</t>
  </si>
  <si>
    <t>Choose the language (EN, FR, ES) for form translation</t>
  </si>
  <si>
    <t>T04</t>
  </si>
  <si>
    <t>section</t>
  </si>
  <si>
    <t>string</t>
  </si>
  <si>
    <t>hFlagRep</t>
  </si>
  <si>
    <t>hAgency</t>
  </si>
  <si>
    <t>hPerson</t>
  </si>
  <si>
    <t>hNotes</t>
  </si>
  <si>
    <t>hAddress</t>
  </si>
  <si>
    <t>BFA</t>
  </si>
  <si>
    <t>Burkina Faso</t>
  </si>
  <si>
    <t>BF</t>
  </si>
  <si>
    <t>H00</t>
  </si>
  <si>
    <t>H10</t>
  </si>
  <si>
    <t>H20</t>
  </si>
  <si>
    <t>Tête</t>
  </si>
  <si>
    <t>Cabecera</t>
  </si>
  <si>
    <t>Filters</t>
  </si>
  <si>
    <t>subsection</t>
  </si>
  <si>
    <t>Réservé au Secrétariat</t>
  </si>
  <si>
    <t>Reservado a la Secretaría</t>
  </si>
  <si>
    <t>H30</t>
  </si>
  <si>
    <t>Data set characteristics</t>
  </si>
  <si>
    <t>date</t>
  </si>
  <si>
    <t>Date reported</t>
  </si>
  <si>
    <t>Date de déclaration</t>
  </si>
  <si>
    <t>Fecha de notificación</t>
  </si>
  <si>
    <t>Reservado a la Sacretaría</t>
  </si>
  <si>
    <t>hRef</t>
  </si>
  <si>
    <t>Reference Nº</t>
  </si>
  <si>
    <t>Nº Reference</t>
  </si>
  <si>
    <t>Nº Referencia</t>
  </si>
  <si>
    <t>File name (proposed)</t>
  </si>
  <si>
    <t>(reserved)</t>
  </si>
  <si>
    <t>Flag Correspondent</t>
  </si>
  <si>
    <t>Correspondant du Pavillon</t>
  </si>
  <si>
    <t>Corresponsal de Bandera</t>
  </si>
  <si>
    <t>(auto)</t>
  </si>
  <si>
    <t>Table. Flags</t>
  </si>
  <si>
    <t>FlagCod</t>
  </si>
  <si>
    <t>tVersion</t>
  </si>
  <si>
    <t>tLang</t>
  </si>
  <si>
    <t>hEmail</t>
  </si>
  <si>
    <t>hPhone</t>
  </si>
  <si>
    <t>hDateRep</t>
  </si>
  <si>
    <t>hFName</t>
  </si>
  <si>
    <t>D00</t>
  </si>
  <si>
    <t>Détail</t>
  </si>
  <si>
    <t>Detalle</t>
  </si>
  <si>
    <t>D10</t>
  </si>
  <si>
    <t>D20</t>
  </si>
  <si>
    <t>D30</t>
  </si>
  <si>
    <t>D40</t>
  </si>
  <si>
    <t>Enter the name of the person to be contacted in the event of enquiries</t>
  </si>
  <si>
    <t>Enter the name of your ministry, institute or agency</t>
  </si>
  <si>
    <t>Enter the street address of your ministry, institute or agency</t>
  </si>
  <si>
    <t>Move to sub-form:</t>
  </si>
  <si>
    <t>If the vessel has previously been registered in the ICCAT Record of Vessels and has therefore been assigned an ICCAT number, this number must be cited. Please check the list of inactive vessels to determine if a number has previously been assigned. If the vessel is being registered with ICCAT for the first time, please leave this field blank</t>
  </si>
  <si>
    <t>Introduzca el nombre de la persona a contactar en caso de consultas</t>
  </si>
  <si>
    <t>Introduzca el nombre de su ministerio, institución o agencia</t>
  </si>
  <si>
    <t>Introduzca la dirección de su ministerio, institución o agencia</t>
  </si>
  <si>
    <t>Enter the email address of the person to be contacted</t>
  </si>
  <si>
    <t>Introduzca la dirección de correo electrónico de la persona a contactar</t>
  </si>
  <si>
    <t>Enter the telephone number of the person to be contacted</t>
  </si>
  <si>
    <t>Introduzca el número de teléfono de la persona a contactar</t>
  </si>
  <si>
    <t>Send the form to ICCAT with the proposed file name (if required, adding a suffix at the end of the filename: [suffix])</t>
  </si>
  <si>
    <t>Enviar el formulario a ICCAT con el nombre del archivo propuesto (si es necesario, agregue un sufijo al final del nombre del archivo: [suffix])</t>
  </si>
  <si>
    <t>Nom fichier (proposé)</t>
  </si>
  <si>
    <t>Nombre archivo (propuesto)</t>
  </si>
  <si>
    <t>Características conjunto de datos</t>
  </si>
  <si>
    <t>Caractéristiques jeu de données</t>
  </si>
  <si>
    <t>fldDescEN</t>
  </si>
  <si>
    <t>fldDescFR</t>
  </si>
  <si>
    <t>fldDescES</t>
  </si>
  <si>
    <t>Utilisez toujours la dernière version de ce formulaire</t>
  </si>
  <si>
    <t>Utilice siempre la última versión de este formulario</t>
  </si>
  <si>
    <t>Choisissez la langue (EN, FR, ES) pour la traduction du formulaire</t>
  </si>
  <si>
    <t>Elija el idioma (EN, FR, ES) para la traducción del formulario</t>
  </si>
  <si>
    <t>Saisissez le nom de la personne à contacter en cas d'enquête</t>
  </si>
  <si>
    <t>Saisissez le nom de votre ministère, institut ou agence</t>
  </si>
  <si>
    <t>Saisissez l'adresse de votre ministère, institut ou agence</t>
  </si>
  <si>
    <t>Saisissez l'adresse e-mail de la personne à contacter</t>
  </si>
  <si>
    <t>Saisissez le numéro de téléphone de la personne à contacter</t>
  </si>
  <si>
    <t>Envoyez le formulaire à l'ICCAT avec le nom du fichier proposé (si nécessaire, ajoutez un suffixe à la fin du nom de fichier: [suffix])</t>
  </si>
  <si>
    <t>Veuillez compléter dans la plus grande mesure du possible les rubriques « En-tête » et « Informations détaillées ». Ne laissez pas de cellules vides si l’information est connue</t>
  </si>
  <si>
    <t>Cumplimentar con la mayor información posible las secciones "cabecera" y "detalles" (no dejar campos vacíos cuando se conoce la información)</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</si>
  <si>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</si>
  <si>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</si>
  <si>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Utilisez toujours les codes standard de l’ICCAT (si l’élément « Autres » des menus déroulants de plusieurs champs est requis, une explication détaillée doit être apportée au point « Notes »)</t>
  </si>
  <si>
    <t>Utilice siempre los códigos estándar ICCAT (cuando se requiere el elemento "OTROS" de varios campos, éste debe describirse explícitamente en las "Notas")</t>
  </si>
  <si>
    <t>Recommendation for users with databases: To paste an entire dataset into the Detail section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</si>
  <si>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</si>
  <si>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Recomendación para los usuarios con bases de datos: para pegar un conjunto de datos completo en la sección de información detallada (debe tener la misma estructura y formato) se debe utilizar "Pegado especial (valores)"</t>
  </si>
  <si>
    <t>Laisser en blanc les champs pour lesquels vous ne recueillez pas d'informations</t>
  </si>
  <si>
    <t>Deje en blanco los campos para los que no se ha recopilado información</t>
  </si>
  <si>
    <t>sub-forms:</t>
  </si>
  <si>
    <t>AT</t>
  </si>
  <si>
    <t>Djibouti</t>
  </si>
  <si>
    <t>DJI</t>
  </si>
  <si>
    <t>DJ</t>
  </si>
  <si>
    <t>CP16-SDP_BiRp</t>
  </si>
  <si>
    <t>id</t>
  </si>
  <si>
    <t>T0A</t>
  </si>
  <si>
    <t>T0B</t>
  </si>
  <si>
    <t>STATISTICAL DOCUMENT BIANNUAL REPORT FORM</t>
  </si>
  <si>
    <t>RE-EXPORT BIANNUAL REPORT FORM</t>
  </si>
  <si>
    <t>Table. Gears</t>
  </si>
  <si>
    <t>GearCode</t>
  </si>
  <si>
    <t>GearGroup</t>
  </si>
  <si>
    <t>GearName</t>
  </si>
  <si>
    <t>Longline</t>
  </si>
  <si>
    <t>LL-B</t>
  </si>
  <si>
    <t>Longline: bottom</t>
  </si>
  <si>
    <t>LL-Shrk</t>
  </si>
  <si>
    <t>Longline: targetting sharks (BSH &amp; SMA)</t>
  </si>
  <si>
    <t>LL-deri</t>
  </si>
  <si>
    <t>Longline: drift</t>
  </si>
  <si>
    <t>LL-surf</t>
  </si>
  <si>
    <t>Longline: surface</t>
  </si>
  <si>
    <t>LLALB</t>
  </si>
  <si>
    <t>Longline: targetting ALB</t>
  </si>
  <si>
    <t>LLBFT</t>
  </si>
  <si>
    <t>Longline: targetting BFT</t>
  </si>
  <si>
    <t>LLFB</t>
  </si>
  <si>
    <t>Longline: foreign-based</t>
  </si>
  <si>
    <t>LLHB</t>
  </si>
  <si>
    <t>Longline: home-based</t>
  </si>
  <si>
    <t>LLJAP</t>
  </si>
  <si>
    <t>Longline: japanese type</t>
  </si>
  <si>
    <t>LLMB</t>
  </si>
  <si>
    <t>Longline: with mother boat</t>
  </si>
  <si>
    <t>LLPB</t>
  </si>
  <si>
    <t>Longline: semi-pelagic "Stone-ball"</t>
  </si>
  <si>
    <t>LLSWO</t>
  </si>
  <si>
    <t>Longline: targetting SWO</t>
  </si>
  <si>
    <t>Purse seine</t>
  </si>
  <si>
    <t>PSD</t>
  </si>
  <si>
    <t>Purse seine: double-boats</t>
  </si>
  <si>
    <t>PSFB</t>
  </si>
  <si>
    <t>Purse seine: catching large fish</t>
  </si>
  <si>
    <t>PSFS</t>
  </si>
  <si>
    <t>Purse seine: catching small fish</t>
  </si>
  <si>
    <t>PSG</t>
  </si>
  <si>
    <t>Purse seine: large scale (over 200 MT capacity)</t>
  </si>
  <si>
    <t>PSLB</t>
  </si>
  <si>
    <t>Purse seine: using live bait</t>
  </si>
  <si>
    <t>PSM</t>
  </si>
  <si>
    <t>Purse seine: medium scale (between 50 and 200 MT capacity)</t>
  </si>
  <si>
    <t>PSS</t>
  </si>
  <si>
    <t>Purse seine: small scale (less than 50 MT capacity)</t>
  </si>
  <si>
    <t>TP</t>
  </si>
  <si>
    <t>Trap</t>
  </si>
  <si>
    <t>TRAP-S</t>
  </si>
  <si>
    <t>TRAPS: small traps (Italy)</t>
  </si>
  <si>
    <t>TRAPM</t>
  </si>
  <si>
    <t>TRAP: trap non-fixed</t>
  </si>
  <si>
    <t>Baitboat</t>
  </si>
  <si>
    <t>BBALB</t>
  </si>
  <si>
    <t>BB: targgetting ALB</t>
  </si>
  <si>
    <t>BBF</t>
  </si>
  <si>
    <t>Baitboat: freezer</t>
  </si>
  <si>
    <t>BBI</t>
  </si>
  <si>
    <t>Baitboat: ice-well</t>
  </si>
  <si>
    <t>TRAW</t>
  </si>
  <si>
    <t>Trawl</t>
  </si>
  <si>
    <t>TRAWB</t>
  </si>
  <si>
    <t>Trawl: bottom paired trawl (old TRBD)</t>
  </si>
  <si>
    <t>TRAWP</t>
  </si>
  <si>
    <t>Trawl: mid-water pelagic trawl (old MWT)</t>
  </si>
  <si>
    <t>TRAWPP</t>
  </si>
  <si>
    <t>Trawl: mid-water paired trawl (old MWTD)</t>
  </si>
  <si>
    <t>TROL</t>
  </si>
  <si>
    <t>Troll</t>
  </si>
  <si>
    <t>GILL</t>
  </si>
  <si>
    <t>Gillnet: drift net</t>
  </si>
  <si>
    <t>GILLALB</t>
  </si>
  <si>
    <t>Gillnet: targetting ALB</t>
  </si>
  <si>
    <t>GILLM</t>
  </si>
  <si>
    <t>Gillnet: Drift nets - misto (used by Italy)</t>
  </si>
  <si>
    <t>GILLSWO</t>
  </si>
  <si>
    <t>Gillnet: targetting SWO</t>
  </si>
  <si>
    <t>RR</t>
  </si>
  <si>
    <t>Rod and Reel</t>
  </si>
  <si>
    <t>RRFB</t>
  </si>
  <si>
    <t>Rod and Reel (catching large fish)</t>
  </si>
  <si>
    <t>RRFS</t>
  </si>
  <si>
    <t>Rod and Reel (catching small fish)</t>
  </si>
  <si>
    <t>Trammel net</t>
  </si>
  <si>
    <t>TL</t>
  </si>
  <si>
    <t>Tended line</t>
  </si>
  <si>
    <t>HARP</t>
  </si>
  <si>
    <t>HP</t>
  </si>
  <si>
    <t>Harpoon</t>
  </si>
  <si>
    <t>HARPE</t>
  </si>
  <si>
    <t>Harpoon: Electric harpoon (old HP-E)</t>
  </si>
  <si>
    <t>SURF</t>
  </si>
  <si>
    <t>SU</t>
  </si>
  <si>
    <t>Surface fisheries unclassified</t>
  </si>
  <si>
    <t>HS</t>
  </si>
  <si>
    <t>Haul seine</t>
  </si>
  <si>
    <t>HAND</t>
  </si>
  <si>
    <t>HL</t>
  </si>
  <si>
    <t>Handline</t>
  </si>
  <si>
    <t>SPHL</t>
  </si>
  <si>
    <t>Handline SPORT (recreational)</t>
  </si>
  <si>
    <t>SPOR</t>
  </si>
  <si>
    <t>Recreational fisheries unclassified (mostly sport: RR)</t>
  </si>
  <si>
    <t>UNCL</t>
  </si>
  <si>
    <t>Unclassified gears</t>
  </si>
  <si>
    <t>Other (speciefied in Notes)</t>
  </si>
  <si>
    <t>SpeciesCode</t>
  </si>
  <si>
    <t>ScieName</t>
  </si>
  <si>
    <t>CoNameEN</t>
  </si>
  <si>
    <t>CoNameFR</t>
  </si>
  <si>
    <t>CoNameES</t>
  </si>
  <si>
    <t>IccSpcGrp</t>
  </si>
  <si>
    <t>TaxonType</t>
  </si>
  <si>
    <t>1-Tuna (major sp.)</t>
  </si>
  <si>
    <t>1-Species</t>
  </si>
  <si>
    <t>BET</t>
  </si>
  <si>
    <t>Thunnus obesus</t>
  </si>
  <si>
    <t>Bigeye tuna</t>
  </si>
  <si>
    <t>Thon obèse(=Patudo)</t>
  </si>
  <si>
    <t>Patudo</t>
  </si>
  <si>
    <t>SWO</t>
  </si>
  <si>
    <t>Xiphias gladius</t>
  </si>
  <si>
    <t>Swordfish</t>
  </si>
  <si>
    <t>Espadon</t>
  </si>
  <si>
    <t>Pez espada</t>
  </si>
  <si>
    <t>Belly meat</t>
  </si>
  <si>
    <t>DR</t>
  </si>
  <si>
    <t>Dressed weight</t>
  </si>
  <si>
    <t>FL</t>
  </si>
  <si>
    <t>Fillet</t>
  </si>
  <si>
    <t>GG</t>
  </si>
  <si>
    <t>Gilled &amp; gutted</t>
  </si>
  <si>
    <t>OT</t>
  </si>
  <si>
    <t>Other</t>
  </si>
  <si>
    <t>RD</t>
  </si>
  <si>
    <t>Rounded weight</t>
  </si>
  <si>
    <t>Steak</t>
  </si>
  <si>
    <t>BK</t>
  </si>
  <si>
    <t>Block</t>
  </si>
  <si>
    <t>HG</t>
  </si>
  <si>
    <t>Head &amp; gutted</t>
  </si>
  <si>
    <t>KB</t>
  </si>
  <si>
    <t>Kebobs</t>
  </si>
  <si>
    <t>LO</t>
  </si>
  <si>
    <t>Loins</t>
  </si>
  <si>
    <t>Alive</t>
  </si>
  <si>
    <t>TK</t>
  </si>
  <si>
    <t>Trunk Style</t>
  </si>
  <si>
    <t>Unknown</t>
  </si>
  <si>
    <t>HD</t>
  </si>
  <si>
    <t>Headless</t>
  </si>
  <si>
    <t>Table. Product shapes</t>
  </si>
  <si>
    <t>ProductShapeEN</t>
  </si>
  <si>
    <t>ProductShapeFR</t>
  </si>
  <si>
    <t>ProductShapeES</t>
  </si>
  <si>
    <t>Ventrêche</t>
  </si>
  <si>
    <t>Ventresca</t>
  </si>
  <si>
    <t>Manipulé</t>
  </si>
  <si>
    <t>Canal</t>
  </si>
  <si>
    <t>Filets</t>
  </si>
  <si>
    <t>Filetes</t>
  </si>
  <si>
    <t>Eviscéré et sans branchies</t>
  </si>
  <si>
    <t>Eviscerado y sin agallas</t>
  </si>
  <si>
    <t>Autre forme</t>
  </si>
  <si>
    <t xml:space="preserve">Poids vif </t>
  </si>
  <si>
    <t xml:space="preserve">Peso vivo </t>
  </si>
  <si>
    <t xml:space="preserve">Steak </t>
  </si>
  <si>
    <t xml:space="preserve">Rodajas </t>
  </si>
  <si>
    <t>Bloc</t>
  </si>
  <si>
    <t>Bloque</t>
  </si>
  <si>
    <t>Etêté et éviscéré</t>
  </si>
  <si>
    <t>Sin cabeza y eviscerado</t>
  </si>
  <si>
    <t>Brochettes</t>
  </si>
  <si>
    <t>Brochetas</t>
  </si>
  <si>
    <t>Longes</t>
  </si>
  <si>
    <t>Lomos</t>
  </si>
  <si>
    <t>Style de tronc</t>
  </si>
  <si>
    <t>Estilo de tronco</t>
  </si>
  <si>
    <t>Inconnu</t>
  </si>
  <si>
    <t>Desconocido</t>
  </si>
  <si>
    <t>Etêté</t>
  </si>
  <si>
    <t>Sin cabeza</t>
  </si>
  <si>
    <t>Vivant</t>
  </si>
  <si>
    <t>Vivo</t>
  </si>
  <si>
    <t>F</t>
  </si>
  <si>
    <t xml:space="preserve">Fresh     </t>
  </si>
  <si>
    <t xml:space="preserve">Frozen    </t>
  </si>
  <si>
    <t>Live</t>
  </si>
  <si>
    <t xml:space="preserve">Unknown   </t>
  </si>
  <si>
    <t>Table. Product types</t>
  </si>
  <si>
    <t>Otros</t>
  </si>
  <si>
    <t>Frais</t>
  </si>
  <si>
    <t xml:space="preserve">Fresco </t>
  </si>
  <si>
    <t xml:space="preserve">Surgelé </t>
  </si>
  <si>
    <t xml:space="preserve">Congelado </t>
  </si>
  <si>
    <t>ProductTypeEN</t>
  </si>
  <si>
    <t>ProductTypeFR</t>
  </si>
  <si>
    <t>ProductTypeES</t>
  </si>
  <si>
    <t>AreaID</t>
  </si>
  <si>
    <t>Ocean</t>
  </si>
  <si>
    <t>ICCATConv</t>
  </si>
  <si>
    <t>AGM</t>
  </si>
  <si>
    <t>Atlantic: Golf Mexic</t>
  </si>
  <si>
    <t>OA</t>
  </si>
  <si>
    <t>ANE</t>
  </si>
  <si>
    <t>Atlantic North east</t>
  </si>
  <si>
    <t>ANW</t>
  </si>
  <si>
    <t>Atlantic North west</t>
  </si>
  <si>
    <t>ASE</t>
  </si>
  <si>
    <t>Atlantic South east</t>
  </si>
  <si>
    <t>ASW</t>
  </si>
  <si>
    <t>Atlantic South west</t>
  </si>
  <si>
    <t>Atlantic Ocean</t>
  </si>
  <si>
    <t>ATE</t>
  </si>
  <si>
    <t>East Atlantic</t>
  </si>
  <si>
    <t>ATN</t>
  </si>
  <si>
    <t>North Atlantic</t>
  </si>
  <si>
    <t>ATS</t>
  </si>
  <si>
    <t>South Atlantic</t>
  </si>
  <si>
    <t>ATW</t>
  </si>
  <si>
    <t>West Atlantic</t>
  </si>
  <si>
    <t>Indian Ocean</t>
  </si>
  <si>
    <t>OI</t>
  </si>
  <si>
    <t>MED</t>
  </si>
  <si>
    <t>Mediterranean Sea</t>
  </si>
  <si>
    <t>SM</t>
  </si>
  <si>
    <t>Pacific Ocean</t>
  </si>
  <si>
    <t>OP</t>
  </si>
  <si>
    <t>East Pacific</t>
  </si>
  <si>
    <t>Pacific: the rest of</t>
  </si>
  <si>
    <t>Pacific: South</t>
  </si>
  <si>
    <t>Western Pacific</t>
  </si>
  <si>
    <t>UNK</t>
  </si>
  <si>
    <t>Unclear/unknown</t>
  </si>
  <si>
    <t>-</t>
  </si>
  <si>
    <t>Table. Areas</t>
  </si>
  <si>
    <t>AreaEN</t>
  </si>
  <si>
    <t>AreaFR</t>
  </si>
  <si>
    <t>AreaES</t>
  </si>
  <si>
    <t>Océan Atlantique</t>
  </si>
  <si>
    <t>Océano Atlántico</t>
  </si>
  <si>
    <t>Atlantique: Golf Mexique</t>
  </si>
  <si>
    <t>Atlántico: Golfo de México</t>
  </si>
  <si>
    <t>Atlantique nord-est</t>
  </si>
  <si>
    <t>Atlántico noreste</t>
  </si>
  <si>
    <t>Atlantique nord-ouest</t>
  </si>
  <si>
    <t>Atlántico noroeste</t>
  </si>
  <si>
    <t>Atlantique sud-est</t>
  </si>
  <si>
    <t>Atlántico sudeste</t>
  </si>
  <si>
    <t>Atlantique sud-ouest</t>
  </si>
  <si>
    <t>Atlántico suroeste</t>
  </si>
  <si>
    <t>Atlantique est</t>
  </si>
  <si>
    <t>Atlántico este</t>
  </si>
  <si>
    <t>Atlantique nord</t>
  </si>
  <si>
    <t>Atlántico norte</t>
  </si>
  <si>
    <t>Atlantique sud</t>
  </si>
  <si>
    <t>Atlántico sur</t>
  </si>
  <si>
    <t>Atlantique ouest</t>
  </si>
  <si>
    <t>Atlántico oeste</t>
  </si>
  <si>
    <t>Océan Indien</t>
  </si>
  <si>
    <t>Océano Índico</t>
  </si>
  <si>
    <t>Mer Méditerranée</t>
  </si>
  <si>
    <t>Mar Mediterráneo</t>
  </si>
  <si>
    <t>Océan Pacifique</t>
  </si>
  <si>
    <t>Océano Pacífico</t>
  </si>
  <si>
    <t>Pacifique est</t>
  </si>
  <si>
    <t>Pacífico este</t>
  </si>
  <si>
    <t>Pacifique: le reste du</t>
  </si>
  <si>
    <t>Pacífico: resto del</t>
  </si>
  <si>
    <t>Pacifique sud</t>
  </si>
  <si>
    <t>Pacífico sur</t>
  </si>
  <si>
    <t>Pacifique ouest</t>
  </si>
  <si>
    <t>Year</t>
  </si>
  <si>
    <t>1-CP16A</t>
  </si>
  <si>
    <t>1-CP16B</t>
  </si>
  <si>
    <t>Statistical Document Biannual Report Form</t>
  </si>
  <si>
    <t>Re-Export Biannual Report Form</t>
  </si>
  <si>
    <t>CP16B</t>
  </si>
  <si>
    <t>(automatic completion obtained from CP16A)</t>
  </si>
  <si>
    <t>(remplissage automatique obtenue de CP16A)</t>
  </si>
  <si>
    <t>(relleno automático obtenido de CP16A)</t>
  </si>
  <si>
    <t>CP16A</t>
  </si>
  <si>
    <t>This field is obligatory and cannot be left blank. It must coincide with NatRegNo field on form CP16A, and all vessels reported must be in the same order on form B as they appear on form A</t>
  </si>
  <si>
    <t>Period</t>
  </si>
  <si>
    <t>hYear</t>
  </si>
  <si>
    <t>hPeriod</t>
  </si>
  <si>
    <t>hSpecies</t>
  </si>
  <si>
    <t>Indicate the year to which the data pertain</t>
  </si>
  <si>
    <t>Année</t>
  </si>
  <si>
    <t>Año</t>
  </si>
  <si>
    <t>Indicar el año al que se refieren los datos.</t>
  </si>
  <si>
    <t>Indiquer l'année à laquelle correspondent les données.</t>
  </si>
  <si>
    <t>Période</t>
  </si>
  <si>
    <t>Pavillon de la Partie, Entité ou Entité de pêche faisant la déclaration. Normalement, ceci devrait coïncider avec le pavillon d'importation (voir ci-dessous).</t>
  </si>
  <si>
    <t>Espèce pour laquelle les importations sont déclarées. Veuillez envoyer un rapport distinct pour chaque espèce ; BET (thon obèse) ; SWO (espadon).</t>
  </si>
  <si>
    <t>Espèces</t>
  </si>
  <si>
    <t>Flag of party, entity or fishing entity making the report. Normally, this should coincide with the Import flag (see below)</t>
  </si>
  <si>
    <t>First semester (1 January – 30 June) or Second semester (1 July – 31 December) of the year to which data pertain. Please note ICCAT conservation and management measures require reporting by semester</t>
  </si>
  <si>
    <t>The species for which imports are being reported. Please send a separate report for each species; BET (bigeye tuna); SWO (swordfish)</t>
  </si>
  <si>
    <t>For any relevant notes</t>
  </si>
  <si>
    <t>Espace reservé aux notes pertinentes</t>
  </si>
  <si>
    <t>Para cualquier nota relevante</t>
  </si>
  <si>
    <t>Primer semestre (1 de enero al 30 de junio) o segundo semestre (1 de julio al 31 de diciembre) del año al que se refieren los datos. Rogamos tengan en cuenta que las medidas de conservación y ordenación de ICCAT requieren la comunicación por semestres.</t>
  </si>
  <si>
    <t>Premier semestre (1er janvier - 30 juin) ou deuxième semestre (1er juillet - 31 décembre) de l'année à laquelle correspondent les données. Veuillez noter que les mesures de conservation et de gestion de l'ICCAT prévoient la déclaration par semestre.</t>
  </si>
  <si>
    <t>Periodo</t>
  </si>
  <si>
    <t>Pabellón de la Parte, entidad o entidad pesquera que hace el informe. Normalmente debería coincidir con el pabellón de importación (véase más abajo)</t>
  </si>
  <si>
    <t>Especies sobre las que se están comunicando las importaciones. Rogamos envíen un informe separado para cada especie: BET (patudo), SWO (pez espada).</t>
  </si>
  <si>
    <t>Especies</t>
  </si>
  <si>
    <t>Species</t>
  </si>
  <si>
    <t>ProdShapeCode</t>
  </si>
  <si>
    <t>ProdTypeCode</t>
  </si>
  <si>
    <t>Table. Species standard codes</t>
  </si>
  <si>
    <t>ImpFlagCd</t>
  </si>
  <si>
    <t>FishFlagCd</t>
  </si>
  <si>
    <t>AreaCd</t>
  </si>
  <si>
    <t>GearCd</t>
  </si>
  <si>
    <t>PointExp</t>
  </si>
  <si>
    <t>ProdTypeCd</t>
  </si>
  <si>
    <t>ProdShapeCd</t>
  </si>
  <si>
    <t>QtyKG</t>
  </si>
  <si>
    <t>StatDocNo</t>
  </si>
  <si>
    <t>Float</t>
  </si>
  <si>
    <t>Import Flag (cod)</t>
  </si>
  <si>
    <t>Fishing Flag (cod)</t>
  </si>
  <si>
    <t>Fishing Area (cod)</t>
  </si>
  <si>
    <t>Fishing Gear (cod)</t>
  </si>
  <si>
    <t>Point Of Export</t>
  </si>
  <si>
    <t>Product Type (cod)</t>
  </si>
  <si>
    <t>Product Shape (cod)</t>
  </si>
  <si>
    <t>Import flag should normally be the same as reporting flag. Please use the standard alpha codes, (see codes'list attached to the form).  Contracting Parties comprising more than one sovereign state (e.g. EU) or more than one territory (e.g. UKOT) may indicate their Contracting Party name as reporting flag, but import flags should be separated, as in the example below:  Reporting Flag = EU; Import Flag = EU.ESP (Spain)</t>
  </si>
  <si>
    <t>Flag of the country, entity or fishing entity which caught the fish, except in the case of chartered vessels where the vessel is under the management of the chartering nation. In this case, the chartering nation’s flag should be entered. Standard alpha codes should be used where possible.</t>
  </si>
  <si>
    <t>Please use the area codes shown in the worksheet “codes” attached to the form.</t>
  </si>
  <si>
    <t xml:space="preserve">Please use ICCAT gear codes (shown in the worksheet “codes” attached to the form). These codes are the same as those used for reporting statistical data to ICCAT and are also available on: https://www.iccat.int/en/stat_codes.html </t>
  </si>
  <si>
    <t>Point from which the fish were exported. Where possible, standard international port codes should be used. If not, please enter the name of the port or city and the country.</t>
  </si>
  <si>
    <t>Fresh, frozen or live. Please use the codes shown in the worksheet “codes” attached to the form.</t>
  </si>
  <si>
    <t>Please use the codes in the worksheet “codes” attached to the form. If the product shape is not included in the codes please mark “OT” (other) and specify.</t>
  </si>
  <si>
    <t>Enter the quantity, in kilograms, of the fish / fish product imported</t>
  </si>
  <si>
    <t xml:space="preserve">This is the number assigned by the exporting party to the statistical document which accompanied the shipment, and which appears on the top left hand side of the original document. </t>
  </si>
  <si>
    <t>Pavillon d’importation (cod)</t>
  </si>
  <si>
    <t>Pavillon de pêche (cod)</t>
  </si>
  <si>
    <t>Zone de pêche (cod)</t>
  </si>
  <si>
    <t>Engin de Pêche (cod)</t>
  </si>
  <si>
    <t>Point d’exportation</t>
  </si>
  <si>
    <t>Type de produit (cod)</t>
  </si>
  <si>
    <t>Forme du produit (cod)</t>
  </si>
  <si>
    <t>Qté-Kg</t>
  </si>
  <si>
    <t>Numéro Doc. statistique</t>
  </si>
  <si>
    <t>Le pavillon d'importation devrait normalement être le même que le pavillon déclarant. Utiliser les codes alphabétiques standard (voir liste des codes jointe au formulaire). Les Parties contractantes constituées de plus d'un État souverain (p.ex. l'UE) ou de plus d'un territoire (p.ex. R-U Territoires d'outre-mer) peuvent indiquer le nom de leur Partie contractante comme pavillon déclarant, mais les pavillons d'importation doivent être séparés, comme dans l'exemple ci-dessous :  Pavillon déclarant = UE ; Pavillon d'importation = UE-ESP (Espagne)</t>
  </si>
  <si>
    <t>Pavillon du pays, Entité ou Entité de pêche qui a capturé le poisson, sauf dans le cas de navires affrétés où le navire est géré par la nation affréteuse. Dans ce cas, le pavillon de la nation affréteuse doit être saisi. Les codes alphabétiques standard devraient être utilisés si possible.</t>
  </si>
  <si>
    <t>Veuillez utiliser les codes des zones indiqués dans la feuille "codes" jointe au formulaire.</t>
  </si>
  <si>
    <t>Veuillez utiliser les codes d'engins de l'ICCAT (indiqués dans la feuille "codes" jointe au formulaire). Ces codes sont les mêmes que ceux utilisés pour déclarer des données statistiques à l'ICCAT et sont également disponibles sur : https://www.iccat.int/fr/stat_codes.html</t>
  </si>
  <si>
    <t>Point à partir duquel les poissons ont été exportés. Dans la mesure du possible, les codes standard des ports internationaux devraient être utilisés. Sinon, veuillez saisir le nom du port ou de la ville et le pays.</t>
  </si>
  <si>
    <t>Frais, congelé ou vivant, Veuillez utiliser les codes indiqués dans la feuille "codes" jointe au formulaire.</t>
  </si>
  <si>
    <t>Veuillez utiliser les codes indiqués dans la feuille "codes" jointe au formulaire. Si la forme du produit n'est pas incluse dans les codes, veuillez marquer "OT" (autre) et préciser.</t>
  </si>
  <si>
    <t>Saisir la quantité, en kilogrammes, du poisson / produit de poissons importé.</t>
  </si>
  <si>
    <t xml:space="preserve">Il s'agit du numéro que la partie exportatrice assigne au document statistique qui accompagnait l'expédition, et qui apparaît sur la partie supérieure gauche du document original. </t>
  </si>
  <si>
    <t>Pabellón de importación (cód)</t>
  </si>
  <si>
    <t>Pabellón de pesca (cód)</t>
  </si>
  <si>
    <t>Zona de pesca (cód)</t>
  </si>
  <si>
    <t>Arte de pesca (cód)</t>
  </si>
  <si>
    <t>Punto de exportación</t>
  </si>
  <si>
    <t>Tipo de Producto (cód)</t>
  </si>
  <si>
    <t>Forma del producto (cód)</t>
  </si>
  <si>
    <t>Cantidad - kg</t>
  </si>
  <si>
    <t>Número de documento estadístico</t>
  </si>
  <si>
    <t>Normalmente el pabellón de importación será el mismo que el pabellón declarante. Por favor utilice los códigos alfa estándar (véase la lista de códigos adjunta al formulario). Las Partes contratantes que comprenden más un Estado soberano (por ejemplo, la Unión Europea) o más de un territorio (por ejemplo, Reino Unido - TU) pueden indicar su nombre de Parte contratante como pabellón declarante, pero deberían separarse los pabellones importadores, como en el ejemplo a continuación: pabellón declarante = UE; pabellón importador = UE-ESP (España).</t>
  </si>
  <si>
    <t>Pabellón del país, entidad o entidad pesquera que capturó el pescado, excepto en el caso de los buques fletados en los que buque recae bajo la ordenación de la nación fletadora. En este caso, debería introducirse el pabellón de la nación fletadora. Cuando sea posible deberían utilizarse códigos alfa estándar.</t>
  </si>
  <si>
    <t>Rogamos utilicen  los códigos que aparecen en la hoja de cálculo "códigos" adjunta al formulario.</t>
  </si>
  <si>
    <t>Rogamos utilicen los códigos de arte ICCAT que aparecen en la hoja de cálculo "códigos" adjunta al formulario. Estos códigos son los mismos que los que se utilizan para comunicar los datos estadísticos a ICCAT y están disponibles también en: https://www.iccat.int/es/stat_codes.html.</t>
  </si>
  <si>
    <t>Punto desde el que se exportó el pescado. Cuando sea posible, se deberían utilizar los códigos de puerto internacionales estándar. Si no es posible, rogamos introduzcan el nombre del puerto o ciudad y el país.</t>
  </si>
  <si>
    <t>Fresco, congelado o vivo. Rogamos utilicen los códigos que aparecen en la hoja de cálculo "códigos" adjunta al formulario.</t>
  </si>
  <si>
    <t>Rogamos utilicen los códigos que aparecen en la hoja de cálculo "códigos" adjunta al formulario. Si la forma del producto no está incluida en los códigos rogamos indiquen "OT" (otros) y la especifiquen.</t>
  </si>
  <si>
    <t>Introducir la cantidad, en kilogramos, del pescado /producto de pescado importado.</t>
  </si>
  <si>
    <t>Es el número asignado por la Parte exportadora al documento estadístico que acompaña el cargamento y que aparece en la parte superior izquierda del documento original.</t>
  </si>
  <si>
    <t>Qty-Kg</t>
  </si>
  <si>
    <t>Statistical Doc.Number</t>
  </si>
  <si>
    <t>Formulario de comunicación semestral de reexportación</t>
  </si>
  <si>
    <t>Formulario de comunicación semestral del documento estadístico</t>
  </si>
  <si>
    <t>Formulaire de déclaration semestrielle du document statistique</t>
  </si>
  <si>
    <t>Formulaire du rapport semestriel de réexportation</t>
  </si>
  <si>
    <t>D31</t>
  </si>
  <si>
    <t>Intermediate Imports</t>
  </si>
  <si>
    <t>Importations intermédiaires</t>
  </si>
  <si>
    <t>Importadores intermediarios</t>
  </si>
  <si>
    <t>FImpFlagCd</t>
  </si>
  <si>
    <t>ImpFlagCd1</t>
  </si>
  <si>
    <t>ImpFlagCd2</t>
  </si>
  <si>
    <t>ImpFlagCd3</t>
  </si>
  <si>
    <t>LastPointExp</t>
  </si>
  <si>
    <t>Final Import Flag (Reporting Flag) (cod)</t>
  </si>
  <si>
    <t>1st import flag (cod)</t>
  </si>
  <si>
    <t>2nd import flag (cod)</t>
  </si>
  <si>
    <t>3rd import flag (cod)</t>
  </si>
  <si>
    <t>Last Point of Re-export</t>
  </si>
  <si>
    <t>First import flag should be that which made the first import of the fish after the catch.</t>
  </si>
  <si>
    <t>Second import flag, where an intermediate country has received a re-export. (See example "3rd Imp. Flag") ) (In this case, the Re-export certificate should have a  copy of the original statistical document and the first re-export certificate attached.)</t>
  </si>
  <si>
    <t>As for second import flag,  but in this case copies of the previous two re-export certificates should be attached on receipt by the reporting CPC.
Example: Country A imports fish from Country B. Country B originally imported the fish from country C which in turn imported the fish from country D, who caught the fish.
Final importer (reporting flag) = A, 1st import flag= B, 2nd import flag = C; fishing flag = D</t>
  </si>
  <si>
    <t xml:space="preserve">Point from which the fish were exported when imported by the flag reporting. </t>
  </si>
  <si>
    <t>Fresh or frozen</t>
  </si>
  <si>
    <t>Please use the codes in the worksheet “codes” attached to the form. If the product shape is not included in the codes please mark “OT” (other) and specify</t>
  </si>
  <si>
    <t>This is the number assigned by the first exporting party to the statistical document which accompanied the shipment, and which appears on the top left hand side of the original document.</t>
  </si>
  <si>
    <t>Pavillon d’importation final (pavillon déclarant) (cod)</t>
  </si>
  <si>
    <t>Pavillon du pays, Entité ou Entité de pêche qui a capturé le poisson, sauf dans le cas de navires affrétés où le navire est géré par la nation affréteuse. Dans ce cas, le pavillon de la nation affréteuse doit être saisi.</t>
  </si>
  <si>
    <t>Cela correspond au dernier importateur au moment de la rédaction du rapport et non aux destinations futures (le pavillon d’importation final est normalement le même que le pavillon déclarant). Toutefois, les Parties contractantes constituées de plus d'un État souverain (p.ex. l'UE) ou de plus d'un territoire (p.ex. R-U Territoires d'outre-mer) peuvent indiquer le nom de leur Partie contractante comme pavillon déclarant, mais les pavillons d'importation doivent être séparés, comme dans l'exemple antérieur.</t>
  </si>
  <si>
    <t>Le pavillon de la première importation devrait être le pavillon qui a réalisé la première importation du poisson après la capture.</t>
  </si>
  <si>
    <t>Pavillon de la deuxième importation où un pays intermédiaire a reçu une réexportation. (Voir exemple « pavillon de la 3me importation ci-dessous »). (Dans ce cas, il faudrait joindre au certificat de réexportation une copie du document statistique original et du premier certificat de réexportation).</t>
  </si>
  <si>
    <t>Comme pour le pavillon de la 2me importation, mais dans ce cas, des copies des deux certificats de réexportation antérieurs devraient être jointes par la CPC déclarante dès réception.
Exemple : Le pays A importe du poisson du pays B.  Le pays B avait, à l'origine, importé du poisson du pays C qui, à son tour, avait importé du poisson du pays D, qui avait capturé le poisson.
Importateur final (pavillon déclarant) = A ; Pavillon de la 1re importation = B ; Pavillon de la 2me importation = C ; pavillon de pêche = D.</t>
  </si>
  <si>
    <t xml:space="preserve">Point à partir duquel le poisson a été exporté lorsque le pavillon déclarant l'importe. </t>
  </si>
  <si>
    <t>Frais ou congelé</t>
  </si>
  <si>
    <t>Pavillon de la 1re importation (cod)</t>
  </si>
  <si>
    <t>Pavillon de la 2me importation (cod)</t>
  </si>
  <si>
    <t>3me pavillon d’importation (cod)</t>
  </si>
  <si>
    <t>Dernier point de réexportation</t>
  </si>
  <si>
    <t>Il s'agit du numéro que la première partie exportatrice assigne au document statistique qui accompagnait l'expédition, et qui apparaît sur la partie supérieure gauche du document original.</t>
  </si>
  <si>
    <t>Pabellón de importación final (pabellón declarante) (cód)</t>
  </si>
  <si>
    <t>Pabellón del país, entidad o entidad pesquera que capturó el pescado, excepto en el caso de los buques fletados en los que el buque recae bajo la ordenación de la nación fletadora. En este caso, debería introducirse el pabellón de la nación fletadora.</t>
  </si>
  <si>
    <t>Se refiere al último importador en el momento en que se hace el informe  y no a destinos futuros, por lo que el pabellón de importación final debería ser el mismo que el pabellón declarante. Sin embargo, las Partes contratantes que comprenden más un Estado soberano (por ejemplo, la Unión Europea) o más de un territorio (por ejemplo, Reino Unido - TU) pueden indicar su nombre de Parte contratante como pabellón declarante, pero deberían separarse los pabellones importadores, como en el ejemplo anterior.</t>
  </si>
  <si>
    <t>Pabellón de primera importación (cód)</t>
  </si>
  <si>
    <t>Pabellón de segunda importación (cód)</t>
  </si>
  <si>
    <t>Pabellón de  tercera importación (cód)</t>
  </si>
  <si>
    <t>Punto último de reexportación</t>
  </si>
  <si>
    <t>El pabellón de primera importación debería ser el que realizó la primera importación del pescado tras la captura.</t>
  </si>
  <si>
    <t>Pabellón de segunda importación es cuando un país intermedio ha recibido una reexportación. (Véase el ejemplo tercer pabellón importador) (En este caso, el certificado de reexportación debería contar con una copia del documento estadístico original y del primer certificado de reexportación adjuntas).</t>
  </si>
  <si>
    <t>Al igual que el pabellón de segunda importación, debería llevar adjuntas copias de los dos certificados de reexportación previos al recibirlo la CPC declarante.
Ejemplo: país A importa pescado de un país B.  El país B originalmente importó el pescado del país C que, a su vez, importó el pescado del país D, que capturó el pescado.
Importador final (pabellón declarante) = A, pabellón de 1ª importación = B, pabellón de 2ª importación = C;  pabellón pesquero = D.</t>
  </si>
  <si>
    <t>Punto desde el que se exportó el pescado cuando fue importado por el pabellón declarante.</t>
  </si>
  <si>
    <t>Fresco o congelado.</t>
  </si>
  <si>
    <t>Es el número asignado por la parte de la primera exportación al documento estadístico que acompañaba el cargamento y que aparece en la parte superior izquierda del documento original.</t>
  </si>
  <si>
    <t>FORMULAIRE DE DÉCLARATION SEMESTRIELLE DU DOCUMENT STATISTIQUE</t>
  </si>
  <si>
    <t>FORMULARIO DE COMUNICACIÓN SEMESTRAL DEL DOCUMENTO ESTADÍSTICO</t>
  </si>
  <si>
    <t>FORMULAIRE DU RAPPORT SEMESTRIEL DE RÉEXPORTATION</t>
  </si>
  <si>
    <t>FORMULARIO DE COMUNICACIÓN SEMESTRAL DE REEXPORTACIÓN</t>
  </si>
  <si>
    <t>Qty (Kg)</t>
  </si>
  <si>
    <t>Qté (Kg)</t>
  </si>
  <si>
    <t>Cantidad (kg)</t>
  </si>
  <si>
    <t>ENG</t>
  </si>
  <si>
    <t>EU-Austria</t>
  </si>
  <si>
    <t>EU-AUT</t>
  </si>
  <si>
    <t>EU-Belgium</t>
  </si>
  <si>
    <t>EU-BEL</t>
  </si>
  <si>
    <t>EU-Bulgaria</t>
  </si>
  <si>
    <t>EU-BGR</t>
  </si>
  <si>
    <t>EU-Croatia</t>
  </si>
  <si>
    <t>EU-HRV</t>
  </si>
  <si>
    <t>EU-Cyprus</t>
  </si>
  <si>
    <t>EU-CYP</t>
  </si>
  <si>
    <t>EU-Czechia</t>
  </si>
  <si>
    <t>EU-CZE</t>
  </si>
  <si>
    <t>CZ</t>
  </si>
  <si>
    <t>EU-Denmark</t>
  </si>
  <si>
    <t>EU-DNK</t>
  </si>
  <si>
    <t>EU-España</t>
  </si>
  <si>
    <t>EU-ESP</t>
  </si>
  <si>
    <t>EU-Estonia</t>
  </si>
  <si>
    <t>EU-EST</t>
  </si>
  <si>
    <t>EU-Finland</t>
  </si>
  <si>
    <t>EU-FIN</t>
  </si>
  <si>
    <t>FI</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</si>
  <si>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</si>
  <si>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</si>
  <si>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</si>
  <si>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</si>
  <si>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</si>
  <si>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</si>
  <si>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</si>
  <si>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</si>
  <si>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</si>
  <si>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</si>
  <si>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</si>
  <si>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</si>
  <si>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</si>
  <si>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</si>
  <si>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</si>
  <si>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</si>
  <si>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</si>
  <si>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</si>
  <si>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LU</t>
  </si>
  <si>
    <t>EU-Malta</t>
  </si>
  <si>
    <t>EU-MLT</t>
  </si>
  <si>
    <t>EU-Netherlands</t>
  </si>
  <si>
    <t>EU-NLD</t>
  </si>
  <si>
    <t>EU-Poland</t>
  </si>
  <si>
    <t>EU-POL</t>
  </si>
  <si>
    <t>EU-Portugal</t>
  </si>
  <si>
    <t>EU-PRT</t>
  </si>
  <si>
    <t>EU-Rumania</t>
  </si>
  <si>
    <t>EU-ROU</t>
  </si>
  <si>
    <t>EU-Slovakia</t>
  </si>
  <si>
    <t>EU-SVK</t>
  </si>
  <si>
    <t>SK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</si>
  <si>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</si>
  <si>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</si>
  <si>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</si>
  <si>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</si>
  <si>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</si>
  <si>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</si>
  <si>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</si>
  <si>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</si>
  <si>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</si>
  <si>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</si>
  <si>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</si>
  <si>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</si>
  <si>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</si>
  <si>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</si>
  <si>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</si>
  <si>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</si>
  <si>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</si>
  <si>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</si>
  <si>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</si>
  <si>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</si>
  <si>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</si>
  <si>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</si>
  <si>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</si>
  <si>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</si>
  <si>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</si>
  <si>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</si>
  <si>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</si>
  <si>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</si>
  <si>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Bosnia and Herzegovina</t>
  </si>
  <si>
    <t>BIH</t>
  </si>
  <si>
    <t>BA</t>
  </si>
  <si>
    <t>Gibraltar</t>
  </si>
  <si>
    <t>GIB</t>
  </si>
  <si>
    <t>GI</t>
  </si>
  <si>
    <t>Isle of Man</t>
  </si>
  <si>
    <t>IMN</t>
  </si>
  <si>
    <t>IM</t>
  </si>
  <si>
    <t>Mongolia</t>
  </si>
  <si>
    <t>MNG</t>
  </si>
  <si>
    <t>MN</t>
  </si>
  <si>
    <t>North Macedonia Rep</t>
  </si>
  <si>
    <t>MKD</t>
  </si>
  <si>
    <t>MK</t>
  </si>
  <si>
    <t>Qatar</t>
  </si>
  <si>
    <t>QAT</t>
  </si>
  <si>
    <t>QA</t>
  </si>
  <si>
    <t>San Marino</t>
  </si>
  <si>
    <t>SMR</t>
  </si>
  <si>
    <t>Sta Lucia</t>
  </si>
  <si>
    <t>2023a</t>
  </si>
  <si>
    <t>Türkiye</t>
  </si>
  <si>
    <t>Table. Status</t>
  </si>
  <si>
    <t>Contracting Party</t>
  </si>
  <si>
    <t>Non-Contracting Cooperating Party</t>
  </si>
  <si>
    <t>Non-Contracting Other</t>
  </si>
  <si>
    <t>European Union</t>
  </si>
  <si>
    <t>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</si>
</sst>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7"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0"/>
      <color indexed="8"/>
      <name val="Arial"/>
      <family val="2"/>
    </font>
    <font>
      <sz val="10"/>
      <name val="Arial"/>
      <family val="2"/>
    </font>
    <font>
      <b/>
      <sz val="9"/>
      <color theme="1"/>
      <name val="Calibri"/>
      <family val="2"/>
      <scheme val="minor"/>
    </font>
    <font>
      <b/>
      <sz val="9"/>
      <color rgb="FFFF0000"/>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name val="Calibri"/>
      <family val="2"/>
      <scheme val="minor"/>
    </font>
    <font>
      <b/>
      <sz val="8"/>
      <color theme="1"/>
      <name val="Calibri"/>
      <family val="2"/>
      <scheme val="minor"/>
    </font>
    <font>
      <b/>
      <sz val="10"/>
      <name val="Calibri"/>
      <family val="2"/>
      <scheme val="minor"/>
    </font>
    <font>
      <sz val="9"/>
      <color indexed="8"/>
      <name val="Calibri"/>
      <family val="2"/>
      <scheme val="minor"/>
    </font>
    <font>
      <b/>
      <sz val="8"/>
      <color theme="0"/>
      <name val="Calibri"/>
      <family val="2"/>
      <scheme val="minor"/>
    </font>
    <font>
      <sz val="8"/>
      <color rgb="FF000000"/>
      <name val="Calibri"/>
      <family val="2"/>
      <scheme val="minor"/>
    </font>
    <font>
      <b/>
      <sz val="14"/>
      <color theme="0"/>
      <name val="Calibri"/>
      <family val="2"/>
      <scheme val="minor"/>
    </font>
    <font>
      <sz val="8"/>
      <color theme="0" tint="-4.9989318521683403E-2"/>
      <name val="Calibri"/>
      <family val="2"/>
      <scheme val="minor"/>
    </font>
    <font>
      <b/>
      <sz val="9"/>
      <color rgb="FF00B050"/>
      <name val="Calibri"/>
      <family val="2"/>
      <scheme val="minor"/>
    </font>
    <font>
      <b/>
      <u/>
      <sz val="8"/>
      <color theme="1"/>
      <name val="Calibri"/>
      <family val="2"/>
      <scheme val="minor"/>
    </font>
    <font>
      <b/>
      <sz val="16"/>
      <color rgb="FF0070C0"/>
      <name val="Calibri"/>
      <family val="2"/>
      <scheme val="minor"/>
    </font>
    <font>
      <b/>
      <sz val="8"/>
      <color theme="3"/>
      <name val="Calibri"/>
      <family val="2"/>
      <scheme val="minor"/>
    </font>
    <font>
      <sz val="9"/>
      <color rgb="FF0070C0"/>
      <name val="Calibri"/>
      <family val="2"/>
      <scheme val="minor"/>
    </font>
    <font>
      <b/>
      <sz val="9"/>
      <color rgb="FF0000FF"/>
      <name val="Calibri"/>
      <family val="2"/>
      <scheme val="minor"/>
    </font>
    <font>
      <b/>
      <sz val="8"/>
      <color rgb="FF0070C0"/>
      <name val="Calibri"/>
      <family val="2"/>
      <scheme val="minor"/>
    </font>
    <font>
      <b/>
      <u/>
      <sz val="8"/>
      <name val="Calibri"/>
      <family val="2"/>
      <scheme val="minor"/>
    </font>
    <font>
      <u/>
      <sz val="8"/>
      <color theme="1"/>
      <name val="Calibri"/>
      <family val="2"/>
      <scheme val="minor"/>
    </font>
    <font>
      <b/>
      <sz val="8"/>
      <color rgb="FF0000FF"/>
      <name val="Calibri"/>
      <family val="2"/>
      <scheme val="minor"/>
    </font>
    <font>
      <b/>
      <sz val="11"/>
      <name val="Calibri"/>
      <family val="2"/>
      <scheme val="minor"/>
    </font>
    <font>
      <sz val="9"/>
      <name val="Times New Roman"/>
      <family val="1"/>
    </font>
    <font>
      <sz val="9"/>
      <color rgb="FFFF0000"/>
      <name val="Times New Roman"/>
      <family val="1"/>
    </font>
    <font>
      <b/>
      <sz val="9"/>
      <color theme="0"/>
      <name val="Calibri"/>
      <family val="2"/>
      <scheme val="minor"/>
    </font>
    <font>
      <b/>
      <sz val="10"/>
      <color theme="0"/>
      <name val="Calibri"/>
      <family val="2"/>
      <scheme val="minor"/>
    </font>
    <font>
      <u/>
      <sz val="9"/>
      <color rgb="FF0000FF"/>
      <name val="Calibri"/>
      <family val="2"/>
      <scheme val="minor"/>
    </font>
    <font>
      <b/>
      <sz val="9"/>
      <name val="Calibri"/>
      <family val="2"/>
      <scheme val="minor"/>
    </font>
    <font>
      <b/>
      <sz val="9"/>
      <color rgb="FF0070C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theme="1"/>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indexed="0"/>
      </patternFill>
    </fill>
    <fill>
      <patternFill patternType="solid">
        <fgColor rgb="FF00B0F0"/>
        <bgColor indexed="64"/>
      </patternFill>
    </fill>
    <fill>
      <patternFill patternType="solid">
        <fgColor rgb="FFFFFF00"/>
        <bgColor indexed="64"/>
      </patternFill>
    </fill>
    <fill>
      <patternFill patternType="solid">
        <fgColor theme="6" tint="0.59999389629810485"/>
        <bgColor theme="4" tint="0.79998168889431442"/>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7" tint="0.39997558519241921"/>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medium">
        <color theme="6" tint="-0.24994659260841701"/>
      </top>
      <bottom/>
      <diagonal/>
    </border>
    <border>
      <left/>
      <right style="medium">
        <color theme="6" tint="0.79998168889431442"/>
      </right>
      <top style="medium">
        <color theme="6" tint="-0.24994659260841701"/>
      </top>
      <bottom/>
      <diagonal/>
    </border>
    <border>
      <left style="medium">
        <color theme="6" tint="-0.24994659260841701"/>
      </left>
      <right/>
      <top/>
      <bottom style="medium">
        <color theme="6" tint="0.79998168889431442"/>
      </bottom>
      <diagonal/>
    </border>
    <border>
      <left/>
      <right/>
      <top/>
      <bottom style="medium">
        <color theme="6" tint="0.79998168889431442"/>
      </bottom>
      <diagonal/>
    </border>
    <border>
      <left/>
      <right style="medium">
        <color theme="6" tint="0.79998168889431442"/>
      </right>
      <top/>
      <bottom style="medium">
        <color theme="6" tint="0.79998168889431442"/>
      </bottom>
      <diagonal/>
    </border>
    <border>
      <left style="thin">
        <color indexed="64"/>
      </left>
      <right/>
      <top style="medium">
        <color theme="6" tint="-0.24994659260841701"/>
      </top>
      <bottom/>
      <diagonal/>
    </border>
    <border>
      <left style="thin">
        <color indexed="64"/>
      </left>
      <right/>
      <top/>
      <bottom style="medium">
        <color theme="6" tint="0.79998168889431442"/>
      </bottom>
      <diagonal/>
    </border>
  </borders>
  <cellStyleXfs count="4">
    <xf numFmtId="0" fontId="0" fillId="0" borderId="0"/>
    <xf numFmtId="0" fontId="1" fillId="0" borderId="0" applyNumberFormat="0" applyFill="0" applyBorder="0" applyAlignment="0" applyProtection="0"/>
    <xf numFmtId="0" fontId="4" fillId="0" borderId="0"/>
    <xf numFmtId="0" fontId="5" fillId="0" borderId="0"/>
  </cellStyleXfs>
  <cellXfs count="249">
    <xf numFmtId="0" fontId="0" fillId="0" borderId="0" xfId="0"/>
    <xf numFmtId="0" fontId="7" fillId="0" borderId="8" xfId="0" applyFont="1" applyBorder="1" applyAlignment="1" applyProtection="1">
      <alignment horizontal="center"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pplyProtection="1">
      <alignment vertical="top"/>
      <protection hidden="1"/>
    </xf>
    <xf numFmtId="0" fontId="8" fillId="0" borderId="0" xfId="0" applyFont="1" applyProtection="1">
      <protection locked="0"/>
    </xf>
    <xf numFmtId="0" fontId="0" fillId="0" borderId="0" xfId="0" applyAlignment="1" applyProtection="1">
      <alignment vertical="top"/>
      <protection hidden="1"/>
    </xf>
    <xf numFmtId="0" fontId="9" fillId="0" borderId="0" xfId="0" applyFont="1" applyAlignment="1" applyProtection="1">
      <alignment vertical="top" wrapText="1"/>
      <protection hidden="1"/>
    </xf>
    <xf numFmtId="0" fontId="8" fillId="0" borderId="0" xfId="0" applyFont="1" applyAlignment="1" applyProtection="1">
      <alignment vertical="top"/>
      <protection hidden="1"/>
    </xf>
    <xf numFmtId="0" fontId="9" fillId="0" borderId="0" xfId="0" applyFont="1" applyAlignment="1" applyProtection="1">
      <alignment vertical="top"/>
      <protection hidden="1"/>
    </xf>
    <xf numFmtId="0" fontId="12" fillId="0" borderId="0" xfId="0" applyFont="1" applyAlignment="1">
      <alignment vertical="top" wrapText="1"/>
    </xf>
    <xf numFmtId="0" fontId="8" fillId="0" borderId="0" xfId="0" applyFont="1" applyAlignment="1">
      <alignment vertical="top" wrapText="1"/>
    </xf>
    <xf numFmtId="0" fontId="8" fillId="5" borderId="2" xfId="0" applyFont="1" applyFill="1" applyBorder="1" applyAlignment="1" applyProtection="1">
      <alignment vertical="top"/>
      <protection hidden="1"/>
    </xf>
    <xf numFmtId="0" fontId="8" fillId="5" borderId="6" xfId="0" applyFont="1" applyFill="1" applyBorder="1" applyAlignment="1" applyProtection="1">
      <alignment vertical="top"/>
      <protection hidden="1"/>
    </xf>
    <xf numFmtId="0" fontId="18" fillId="0" borderId="0" xfId="0" applyFont="1" applyAlignment="1" applyProtection="1">
      <alignment vertical="top"/>
      <protection hidden="1"/>
    </xf>
    <xf numFmtId="0" fontId="6" fillId="5" borderId="2" xfId="0" applyFont="1" applyFill="1" applyBorder="1" applyAlignment="1" applyProtection="1">
      <alignment horizontal="center" vertical="top"/>
      <protection hidden="1"/>
    </xf>
    <xf numFmtId="0" fontId="6" fillId="5" borderId="3" xfId="0" applyFont="1" applyFill="1" applyBorder="1" applyAlignment="1" applyProtection="1">
      <alignment horizontal="center" vertical="top"/>
      <protection hidden="1"/>
    </xf>
    <xf numFmtId="0" fontId="19" fillId="5" borderId="7" xfId="0" applyFont="1" applyFill="1" applyBorder="1" applyAlignment="1" applyProtection="1">
      <alignment horizontal="center" vertical="top"/>
      <protection hidden="1"/>
    </xf>
    <xf numFmtId="0" fontId="8" fillId="5" borderId="8" xfId="0" applyFont="1" applyFill="1" applyBorder="1" applyAlignment="1" applyProtection="1">
      <alignment vertical="top"/>
      <protection hidden="1"/>
    </xf>
    <xf numFmtId="0" fontId="8" fillId="5" borderId="7" xfId="0" applyFont="1" applyFill="1" applyBorder="1" applyAlignment="1" applyProtection="1">
      <alignment vertical="top"/>
      <protection hidden="1"/>
    </xf>
    <xf numFmtId="0" fontId="15" fillId="5" borderId="0" xfId="0" applyFont="1" applyFill="1" applyAlignment="1" applyProtection="1">
      <alignment vertical="top"/>
      <protection hidden="1"/>
    </xf>
    <xf numFmtId="0" fontId="8" fillId="0" borderId="18" xfId="0" applyFont="1" applyBorder="1" applyAlignment="1" applyProtection="1">
      <alignment vertical="top" wrapText="1"/>
      <protection hidden="1"/>
    </xf>
    <xf numFmtId="0" fontId="14" fillId="0" borderId="0" xfId="2" applyFont="1" applyProtection="1">
      <protection hidden="1"/>
    </xf>
    <xf numFmtId="0" fontId="3" fillId="0" borderId="0" xfId="0" applyFont="1" applyProtection="1">
      <protection hidden="1"/>
    </xf>
    <xf numFmtId="0" fontId="2" fillId="0" borderId="0" xfId="0" applyFont="1" applyProtection="1">
      <protection hidden="1"/>
    </xf>
    <xf numFmtId="0" fontId="25" fillId="5" borderId="2" xfId="0" applyFont="1" applyFill="1" applyBorder="1" applyAlignment="1" applyProtection="1">
      <alignment horizontal="center" vertical="top"/>
      <protection hidden="1"/>
    </xf>
    <xf numFmtId="0" fontId="8" fillId="5" borderId="0" xfId="0" applyFont="1" applyFill="1" applyAlignment="1" applyProtection="1">
      <alignment vertical="top" wrapText="1"/>
      <protection hidden="1"/>
    </xf>
    <xf numFmtId="0" fontId="8" fillId="5" borderId="5" xfId="0" applyFont="1" applyFill="1" applyBorder="1" applyAlignment="1" applyProtection="1">
      <alignment vertical="top"/>
      <protection hidden="1"/>
    </xf>
    <xf numFmtId="0" fontId="8" fillId="5" borderId="0" xfId="0" applyFont="1" applyFill="1" applyAlignment="1" applyProtection="1">
      <alignment horizontal="center" vertical="top"/>
      <protection hidden="1"/>
    </xf>
    <xf numFmtId="49" fontId="8" fillId="5" borderId="0" xfId="0" applyNumberFormat="1" applyFont="1" applyFill="1" applyAlignment="1" applyProtection="1">
      <alignment vertical="top"/>
      <protection hidden="1"/>
    </xf>
    <xf numFmtId="0" fontId="8" fillId="5" borderId="7" xfId="0" applyFont="1" applyFill="1" applyBorder="1" applyAlignment="1" applyProtection="1">
      <alignment horizontal="center" vertical="top"/>
      <protection hidden="1"/>
    </xf>
    <xf numFmtId="0" fontId="11" fillId="5" borderId="0" xfId="0" applyFont="1" applyFill="1" applyAlignment="1" applyProtection="1">
      <alignment vertical="top"/>
      <protection hidden="1"/>
    </xf>
    <xf numFmtId="0" fontId="12" fillId="5" borderId="0" xfId="0" applyFont="1" applyFill="1" applyAlignment="1" applyProtection="1">
      <alignment vertical="top"/>
      <protection hidden="1"/>
    </xf>
    <xf numFmtId="0" fontId="9" fillId="0" borderId="0" xfId="0" applyFont="1" applyAlignment="1" applyProtection="1">
      <alignment vertical="top"/>
      <protection locked="0"/>
    </xf>
    <xf numFmtId="0" fontId="8" fillId="0" borderId="0" xfId="0" applyFont="1" applyAlignment="1" applyProtection="1">
      <alignment vertical="top"/>
      <protection locked="0"/>
    </xf>
    <xf numFmtId="0" fontId="10" fillId="5" borderId="22" xfId="1" applyFont="1" applyFill="1" applyBorder="1" applyAlignment="1" applyProtection="1">
      <alignment horizontal="center" vertical="center"/>
      <protection hidden="1"/>
    </xf>
    <xf numFmtId="0" fontId="9" fillId="0" borderId="0" xfId="0" applyFont="1" applyAlignment="1" applyProtection="1">
      <alignment vertical="center" wrapText="1"/>
      <protection hidden="1"/>
    </xf>
    <xf numFmtId="0" fontId="9" fillId="0" borderId="0" xfId="0" applyFont="1" applyAlignment="1" applyProtection="1">
      <alignment vertical="top" wrapText="1" shrinkToFit="1"/>
      <protection hidden="1"/>
    </xf>
    <xf numFmtId="0" fontId="8" fillId="5" borderId="2" xfId="0" applyFont="1" applyFill="1" applyBorder="1" applyAlignment="1" applyProtection="1">
      <alignment vertical="top" wrapText="1"/>
      <protection hidden="1"/>
    </xf>
    <xf numFmtId="0" fontId="8" fillId="5" borderId="3" xfId="0" applyFont="1" applyFill="1" applyBorder="1" applyAlignment="1" applyProtection="1">
      <alignment vertical="top"/>
      <protection hidden="1"/>
    </xf>
    <xf numFmtId="0" fontId="8" fillId="5" borderId="0" xfId="0" applyFont="1" applyFill="1" applyAlignment="1" applyProtection="1">
      <alignment vertical="center"/>
      <protection hidden="1"/>
    </xf>
    <xf numFmtId="0" fontId="8" fillId="5" borderId="5" xfId="0" applyFont="1" applyFill="1" applyBorder="1" applyAlignment="1" applyProtection="1">
      <alignment vertical="center"/>
      <protection hidden="1"/>
    </xf>
    <xf numFmtId="0" fontId="0" fillId="5" borderId="2" xfId="0" applyFill="1" applyBorder="1" applyAlignment="1" applyProtection="1">
      <alignment vertical="top"/>
      <protection hidden="1"/>
    </xf>
    <xf numFmtId="0" fontId="11" fillId="5" borderId="7" xfId="0" applyFont="1" applyFill="1" applyBorder="1" applyAlignment="1" applyProtection="1">
      <alignment horizontal="center" vertical="top"/>
      <protection hidden="1"/>
    </xf>
    <xf numFmtId="0" fontId="11" fillId="5" borderId="8" xfId="0" applyFont="1" applyFill="1" applyBorder="1" applyAlignment="1" applyProtection="1">
      <alignment horizontal="center" vertical="top"/>
      <protection hidden="1"/>
    </xf>
    <xf numFmtId="0" fontId="15" fillId="0" borderId="16" xfId="0" applyFont="1" applyBorder="1" applyAlignment="1">
      <alignment vertical="top" wrapText="1"/>
    </xf>
    <xf numFmtId="0" fontId="8" fillId="0" borderId="0" xfId="0" applyFont="1" applyAlignment="1">
      <alignment wrapText="1"/>
    </xf>
    <xf numFmtId="0" fontId="8" fillId="0" borderId="17" xfId="0" applyFont="1" applyBorder="1" applyAlignment="1">
      <alignment vertical="top" wrapText="1" shrinkToFit="1"/>
    </xf>
    <xf numFmtId="0" fontId="8" fillId="0" borderId="18" xfId="0" applyFont="1" applyBorder="1" applyAlignment="1">
      <alignment vertical="top" wrapText="1"/>
    </xf>
    <xf numFmtId="0" fontId="8" fillId="0" borderId="19" xfId="0" applyFont="1" applyBorder="1" applyAlignment="1">
      <alignment vertical="top" wrapText="1"/>
    </xf>
    <xf numFmtId="0" fontId="16" fillId="0" borderId="0" xfId="0" applyFont="1" applyAlignment="1">
      <alignment vertical="top" wrapText="1"/>
    </xf>
    <xf numFmtId="0" fontId="26" fillId="0" borderId="0" xfId="0" applyFont="1" applyAlignment="1" applyProtection="1">
      <alignment horizontal="center" vertical="top"/>
      <protection hidden="1"/>
    </xf>
    <xf numFmtId="0" fontId="9" fillId="0" borderId="0" xfId="3" applyFont="1" applyAlignment="1" applyProtection="1">
      <alignment vertical="top"/>
      <protection hidden="1"/>
    </xf>
    <xf numFmtId="0" fontId="9" fillId="0" borderId="0" xfId="3" applyFont="1" applyAlignment="1" applyProtection="1">
      <alignment vertical="top" wrapText="1"/>
      <protection hidden="1"/>
    </xf>
    <xf numFmtId="0" fontId="9" fillId="0" borderId="0" xfId="0" applyFont="1" applyAlignment="1" applyProtection="1">
      <alignment horizontal="center" vertical="top" wrapText="1"/>
      <protection hidden="1"/>
    </xf>
    <xf numFmtId="0" fontId="11" fillId="7" borderId="13" xfId="0" applyFont="1" applyFill="1" applyBorder="1" applyAlignment="1" applyProtection="1">
      <alignment horizontal="center" vertical="top" wrapText="1"/>
      <protection hidden="1"/>
    </xf>
    <xf numFmtId="0" fontId="9" fillId="0" borderId="7" xfId="0" applyFont="1" applyBorder="1" applyAlignment="1" applyProtection="1">
      <alignment horizontal="center" vertical="top" wrapText="1"/>
      <protection hidden="1"/>
    </xf>
    <xf numFmtId="0" fontId="26" fillId="0" borderId="0" xfId="0" applyFont="1" applyAlignment="1" applyProtection="1">
      <alignment horizontal="left" vertical="top"/>
      <protection hidden="1"/>
    </xf>
    <xf numFmtId="0" fontId="9" fillId="0" borderId="0" xfId="0" applyFont="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8" fillId="0" borderId="11" xfId="0" applyFont="1" applyBorder="1" applyAlignment="1" applyProtection="1">
      <alignment horizontal="left" vertical="top" wrapText="1"/>
      <protection hidden="1"/>
    </xf>
    <xf numFmtId="0" fontId="8" fillId="0" borderId="17" xfId="0" applyFont="1" applyBorder="1" applyAlignment="1" applyProtection="1">
      <alignment vertical="top" wrapText="1" shrinkToFit="1"/>
      <protection hidden="1"/>
    </xf>
    <xf numFmtId="0" fontId="8" fillId="0" borderId="17" xfId="0" applyFont="1" applyBorder="1" applyAlignment="1">
      <alignment vertical="top" wrapText="1"/>
    </xf>
    <xf numFmtId="0" fontId="8" fillId="0" borderId="0" xfId="0" applyFont="1" applyAlignment="1" applyProtection="1">
      <alignment horizontal="center" vertical="top"/>
      <protection hidden="1"/>
    </xf>
    <xf numFmtId="0" fontId="9" fillId="0" borderId="8" xfId="0" applyFont="1" applyBorder="1" applyAlignment="1" applyProtection="1">
      <alignment vertical="top" wrapText="1"/>
      <protection hidden="1"/>
    </xf>
    <xf numFmtId="0" fontId="8" fillId="0" borderId="8" xfId="0" applyFont="1" applyBorder="1" applyAlignment="1" applyProtection="1">
      <alignment vertical="top" wrapText="1"/>
      <protection hidden="1"/>
    </xf>
    <xf numFmtId="164" fontId="9" fillId="5" borderId="0" xfId="0" applyNumberFormat="1" applyFont="1" applyFill="1" applyAlignment="1" applyProtection="1">
      <alignment vertical="center"/>
      <protection hidden="1"/>
    </xf>
    <xf numFmtId="164" fontId="9" fillId="5" borderId="8" xfId="0" applyNumberFormat="1" applyFont="1" applyFill="1" applyBorder="1" applyAlignment="1" applyProtection="1">
      <alignment vertical="center"/>
      <protection hidden="1"/>
    </xf>
    <xf numFmtId="0" fontId="8" fillId="5" borderId="5" xfId="0" applyFont="1" applyFill="1" applyBorder="1" applyAlignment="1" applyProtection="1">
      <alignment vertical="top" wrapText="1"/>
      <protection hidden="1"/>
    </xf>
    <xf numFmtId="0" fontId="2" fillId="0" borderId="0" xfId="0" applyFont="1" applyAlignment="1">
      <alignment vertical="top" wrapText="1"/>
    </xf>
    <xf numFmtId="0" fontId="3" fillId="0" borderId="0" xfId="0" applyFont="1" applyAlignment="1" applyProtection="1">
      <alignment vertical="top"/>
      <protection hidden="1"/>
    </xf>
    <xf numFmtId="0" fontId="30" fillId="0" borderId="0" xfId="3" applyFont="1" applyAlignment="1" applyProtection="1">
      <alignment vertical="top"/>
      <protection hidden="1"/>
    </xf>
    <xf numFmtId="0" fontId="31" fillId="0" borderId="0" xfId="3" applyFont="1" applyAlignment="1" applyProtection="1">
      <alignment vertical="top"/>
      <protection hidden="1"/>
    </xf>
    <xf numFmtId="0" fontId="32" fillId="0" borderId="0" xfId="0" applyFont="1" applyAlignment="1" applyProtection="1">
      <alignment vertical="top" wrapText="1"/>
      <protection hidden="1"/>
    </xf>
    <xf numFmtId="0" fontId="27" fillId="5" borderId="13" xfId="0" applyFont="1" applyFill="1" applyBorder="1" applyAlignment="1" applyProtection="1">
      <alignment horizontal="center" vertical="top"/>
      <protection hidden="1"/>
    </xf>
    <xf numFmtId="0" fontId="10" fillId="5" borderId="4" xfId="1" applyFont="1" applyFill="1" applyBorder="1" applyAlignment="1" applyProtection="1">
      <alignment horizontal="right" vertical="top"/>
      <protection hidden="1"/>
    </xf>
    <xf numFmtId="0" fontId="8" fillId="0" borderId="7" xfId="0" applyFont="1" applyBorder="1" applyAlignment="1" applyProtection="1">
      <alignment horizontal="center" vertical="top" wrapText="1"/>
      <protection hidden="1"/>
    </xf>
    <xf numFmtId="0" fontId="9" fillId="0" borderId="6" xfId="0" applyFont="1" applyBorder="1" applyAlignment="1" applyProtection="1">
      <alignment horizontal="left" vertical="top" wrapText="1"/>
      <protection hidden="1"/>
    </xf>
    <xf numFmtId="0" fontId="9" fillId="0" borderId="12" xfId="0" applyFont="1" applyBorder="1" applyAlignment="1" applyProtection="1">
      <alignment horizontal="center" vertical="top" wrapText="1"/>
      <protection hidden="1"/>
    </xf>
    <xf numFmtId="0" fontId="9" fillId="0" borderId="9" xfId="0" applyFont="1" applyBorder="1" applyAlignment="1" applyProtection="1">
      <alignment vertical="top" wrapText="1"/>
      <protection hidden="1"/>
    </xf>
    <xf numFmtId="0" fontId="8" fillId="0" borderId="6" xfId="0" applyFont="1" applyBorder="1" applyAlignment="1" applyProtection="1">
      <alignment horizontal="left" vertical="top" wrapText="1"/>
      <protection hidden="1"/>
    </xf>
    <xf numFmtId="0" fontId="8" fillId="0" borderId="12" xfId="0" applyFont="1" applyBorder="1" applyAlignment="1" applyProtection="1">
      <alignment horizontal="center" vertical="top" wrapText="1"/>
      <protection hidden="1"/>
    </xf>
    <xf numFmtId="0" fontId="8" fillId="0" borderId="9" xfId="0" applyFont="1" applyBorder="1" applyAlignment="1" applyProtection="1">
      <alignment vertical="top" wrapText="1"/>
      <protection hidden="1"/>
    </xf>
    <xf numFmtId="0" fontId="8" fillId="5" borderId="6" xfId="0" applyFont="1" applyFill="1" applyBorder="1" applyAlignment="1" applyProtection="1">
      <alignment horizontal="left" vertical="top" wrapText="1" shrinkToFit="1"/>
      <protection hidden="1"/>
    </xf>
    <xf numFmtId="0" fontId="10" fillId="5" borderId="6" xfId="1" applyFont="1" applyFill="1" applyBorder="1" applyAlignment="1" applyProtection="1">
      <alignment horizontal="left" vertical="top" wrapText="1" shrinkToFit="1"/>
      <protection hidden="1"/>
    </xf>
    <xf numFmtId="0" fontId="8" fillId="3" borderId="6" xfId="0" applyFont="1" applyFill="1" applyBorder="1" applyAlignment="1" applyProtection="1">
      <alignment horizontal="left" vertical="top" wrapText="1" shrinkToFit="1"/>
      <protection hidden="1"/>
    </xf>
    <xf numFmtId="49" fontId="3" fillId="0" borderId="0" xfId="0" applyNumberFormat="1" applyFont="1" applyAlignment="1" applyProtection="1">
      <alignment vertical="top" shrinkToFit="1"/>
      <protection locked="0"/>
    </xf>
    <xf numFmtId="49" fontId="2" fillId="0" borderId="0" xfId="0" applyNumberFormat="1" applyFont="1" applyAlignment="1" applyProtection="1">
      <alignment shrinkToFit="1"/>
      <protection locked="0"/>
    </xf>
    <xf numFmtId="0" fontId="2" fillId="0" borderId="0" xfId="0" applyFont="1" applyProtection="1">
      <protection locked="0"/>
    </xf>
    <xf numFmtId="0" fontId="12" fillId="5" borderId="11" xfId="0" applyFont="1" applyFill="1" applyBorder="1" applyAlignment="1" applyProtection="1">
      <alignment vertical="top"/>
      <protection hidden="1"/>
    </xf>
    <xf numFmtId="0" fontId="12" fillId="5" borderId="9" xfId="0" applyFont="1" applyFill="1" applyBorder="1" applyAlignment="1" applyProtection="1">
      <alignment vertical="top"/>
      <protection hidden="1"/>
    </xf>
    <xf numFmtId="0" fontId="3" fillId="5" borderId="1" xfId="0" applyFont="1" applyFill="1" applyBorder="1" applyAlignment="1" applyProtection="1">
      <alignment vertical="top"/>
      <protection hidden="1"/>
    </xf>
    <xf numFmtId="0" fontId="3" fillId="5" borderId="2" xfId="0" applyFont="1" applyFill="1" applyBorder="1" applyAlignment="1" applyProtection="1">
      <alignment vertical="top"/>
      <protection hidden="1"/>
    </xf>
    <xf numFmtId="0" fontId="3" fillId="5" borderId="3" xfId="0" applyFont="1" applyFill="1" applyBorder="1" applyAlignment="1" applyProtection="1">
      <alignment vertical="top"/>
      <protection hidden="1"/>
    </xf>
    <xf numFmtId="0" fontId="3" fillId="0" borderId="4" xfId="0" applyFont="1" applyBorder="1" applyAlignment="1" applyProtection="1">
      <alignment vertical="top"/>
      <protection hidden="1"/>
    </xf>
    <xf numFmtId="0" fontId="3" fillId="0" borderId="5" xfId="0" applyFont="1" applyBorder="1" applyProtection="1">
      <protection hidden="1"/>
    </xf>
    <xf numFmtId="0" fontId="3" fillId="0" borderId="5" xfId="0" applyFont="1" applyBorder="1" applyAlignment="1" applyProtection="1">
      <alignment vertical="top"/>
      <protection hidden="1"/>
    </xf>
    <xf numFmtId="0" fontId="3" fillId="0" borderId="4"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6" xfId="0" applyFont="1" applyBorder="1" applyAlignment="1" applyProtection="1">
      <alignment vertical="top"/>
      <protection hidden="1"/>
    </xf>
    <xf numFmtId="0" fontId="3" fillId="0" borderId="7" xfId="0" applyFont="1" applyBorder="1" applyAlignment="1" applyProtection="1">
      <alignment vertical="top"/>
      <protection hidden="1"/>
    </xf>
    <xf numFmtId="0" fontId="3" fillId="11" borderId="8" xfId="0" applyFont="1" applyFill="1" applyBorder="1" applyProtection="1">
      <protection hidden="1"/>
    </xf>
    <xf numFmtId="0" fontId="6" fillId="0" borderId="0" xfId="0" applyFont="1" applyProtection="1">
      <protection hidden="1"/>
    </xf>
    <xf numFmtId="0" fontId="3" fillId="12" borderId="1" xfId="0" applyFont="1" applyFill="1" applyBorder="1" applyProtection="1">
      <protection hidden="1"/>
    </xf>
    <xf numFmtId="0" fontId="3" fillId="12" borderId="2" xfId="0" applyFont="1" applyFill="1" applyBorder="1" applyProtection="1">
      <protection hidden="1"/>
    </xf>
    <xf numFmtId="0" fontId="3" fillId="12" borderId="3" xfId="0" applyFont="1" applyFill="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Border="1" applyProtection="1">
      <protection hidden="1"/>
    </xf>
    <xf numFmtId="0" fontId="2" fillId="0" borderId="6" xfId="0" applyFont="1" applyBorder="1" applyProtection="1">
      <protection hidden="1"/>
    </xf>
    <xf numFmtId="0" fontId="2" fillId="0" borderId="7" xfId="0" applyFont="1" applyBorder="1" applyProtection="1">
      <protection hidden="1"/>
    </xf>
    <xf numFmtId="0" fontId="2" fillId="0" borderId="8" xfId="0" applyFont="1" applyBorder="1" applyProtection="1">
      <protection hidden="1"/>
    </xf>
    <xf numFmtId="0" fontId="14" fillId="9" borderId="1" xfId="2" applyFont="1" applyFill="1" applyBorder="1" applyProtection="1">
      <protection hidden="1"/>
    </xf>
    <xf numFmtId="0" fontId="14" fillId="9" borderId="2" xfId="2" applyFont="1" applyFill="1" applyBorder="1" applyProtection="1">
      <protection hidden="1"/>
    </xf>
    <xf numFmtId="0" fontId="14" fillId="9" borderId="3" xfId="2" applyFont="1" applyFill="1" applyBorder="1" applyProtection="1">
      <protection hidden="1"/>
    </xf>
    <xf numFmtId="0" fontId="12" fillId="3" borderId="0" xfId="0" applyFont="1" applyFill="1" applyAlignment="1" applyProtection="1">
      <alignment vertical="top"/>
      <protection hidden="1"/>
    </xf>
    <xf numFmtId="0" fontId="9" fillId="0" borderId="7" xfId="0" applyFont="1" applyBorder="1" applyAlignment="1" applyProtection="1">
      <alignment vertical="top"/>
      <protection hidden="1"/>
    </xf>
    <xf numFmtId="0" fontId="10" fillId="5" borderId="26" xfId="1" applyFont="1" applyFill="1" applyBorder="1" applyAlignment="1" applyProtection="1">
      <alignment horizontal="center" vertical="center"/>
      <protection hidden="1"/>
    </xf>
    <xf numFmtId="0" fontId="11" fillId="5" borderId="0" xfId="0" applyFont="1" applyFill="1" applyAlignment="1" applyProtection="1">
      <alignment horizontal="left" vertical="top"/>
      <protection hidden="1"/>
    </xf>
    <xf numFmtId="0" fontId="12" fillId="5" borderId="12" xfId="0" applyFont="1" applyFill="1" applyBorder="1" applyAlignment="1" applyProtection="1">
      <alignment vertical="top"/>
      <protection hidden="1"/>
    </xf>
    <xf numFmtId="49" fontId="2" fillId="0" borderId="0" xfId="0" applyNumberFormat="1" applyFont="1" applyAlignment="1" applyProtection="1">
      <alignment vertical="top"/>
      <protection locked="0"/>
    </xf>
    <xf numFmtId="0" fontId="8" fillId="5" borderId="4" xfId="0" applyFont="1" applyFill="1" applyBorder="1" applyAlignment="1" applyProtection="1">
      <alignment vertical="top"/>
      <protection hidden="1"/>
    </xf>
    <xf numFmtId="0" fontId="8" fillId="5" borderId="0" xfId="0" applyFont="1" applyFill="1" applyAlignment="1" applyProtection="1">
      <alignment vertical="top"/>
      <protection hidden="1"/>
    </xf>
    <xf numFmtId="0" fontId="8" fillId="5" borderId="4" xfId="0" applyFont="1" applyFill="1" applyBorder="1" applyAlignment="1" applyProtection="1">
      <alignment horizontal="right" vertical="top"/>
      <protection hidden="1"/>
    </xf>
    <xf numFmtId="0" fontId="8" fillId="5" borderId="0" xfId="0" applyFont="1" applyFill="1" applyAlignment="1" applyProtection="1">
      <alignment horizontal="right" vertical="top"/>
      <protection hidden="1"/>
    </xf>
    <xf numFmtId="0" fontId="35" fillId="0" borderId="0" xfId="0" applyFont="1" applyAlignment="1" applyProtection="1">
      <alignment vertical="top"/>
      <protection hidden="1"/>
    </xf>
    <xf numFmtId="0" fontId="2" fillId="3" borderId="0" xfId="0" applyFont="1" applyFill="1" applyAlignment="1" applyProtection="1">
      <alignment vertical="top"/>
      <protection locked="0"/>
    </xf>
    <xf numFmtId="0" fontId="8" fillId="0" borderId="0" xfId="0" applyFont="1" applyAlignment="1" applyProtection="1">
      <alignment horizontal="right" vertical="top"/>
      <protection locked="0"/>
    </xf>
    <xf numFmtId="0" fontId="9" fillId="4" borderId="13"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0" fontId="8" fillId="5" borderId="14" xfId="0" applyFont="1" applyFill="1" applyBorder="1" applyAlignment="1" applyProtection="1">
      <alignment vertical="center" wrapText="1"/>
      <protection hidden="1"/>
    </xf>
    <xf numFmtId="0" fontId="8" fillId="5" borderId="15" xfId="0" applyFont="1" applyFill="1" applyBorder="1" applyAlignment="1" applyProtection="1">
      <alignment vertical="center" wrapText="1"/>
      <protection hidden="1"/>
    </xf>
    <xf numFmtId="0" fontId="10" fillId="3" borderId="6" xfId="1" applyFont="1" applyFill="1" applyBorder="1" applyAlignment="1" applyProtection="1">
      <alignment horizontal="left" vertical="top" wrapText="1" shrinkToFit="1"/>
      <protection hidden="1"/>
    </xf>
    <xf numFmtId="0" fontId="8" fillId="0" borderId="7" xfId="0" applyFont="1" applyBorder="1" applyAlignment="1" applyProtection="1">
      <alignment horizontal="center" vertical="center" wrapText="1"/>
      <protection hidden="1"/>
    </xf>
    <xf numFmtId="0" fontId="8" fillId="0" borderId="12" xfId="0" applyFont="1" applyBorder="1" applyAlignment="1" applyProtection="1">
      <alignment horizontal="center" vertical="center" wrapText="1" shrinkToFit="1"/>
      <protection hidden="1"/>
    </xf>
    <xf numFmtId="0" fontId="8" fillId="0" borderId="7" xfId="0" applyFont="1" applyBorder="1" applyAlignment="1" applyProtection="1">
      <alignment horizontal="center" vertical="center" wrapText="1" shrinkToFit="1"/>
      <protection hidden="1"/>
    </xf>
    <xf numFmtId="0" fontId="8" fillId="0" borderId="0" xfId="0" applyFont="1" applyProtection="1">
      <protection hidden="1"/>
    </xf>
    <xf numFmtId="0" fontId="8" fillId="0" borderId="12" xfId="0" applyFont="1" applyBorder="1" applyAlignment="1" applyProtection="1">
      <alignment horizontal="center" vertical="center" wrapText="1"/>
      <protection hidden="1"/>
    </xf>
    <xf numFmtId="0" fontId="8" fillId="10" borderId="12" xfId="0" applyFont="1" applyFill="1" applyBorder="1" applyAlignment="1" applyProtection="1">
      <alignment horizontal="center" vertical="center" wrapText="1"/>
      <protection hidden="1"/>
    </xf>
    <xf numFmtId="0" fontId="8" fillId="10" borderId="3" xfId="0" applyFont="1" applyFill="1" applyBorder="1" applyAlignment="1" applyProtection="1">
      <alignment vertical="top" wrapText="1"/>
      <protection hidden="1"/>
    </xf>
    <xf numFmtId="0" fontId="8" fillId="0" borderId="0" xfId="0" applyFont="1" applyAlignment="1" applyProtection="1">
      <alignment horizontal="left"/>
      <protection hidden="1"/>
    </xf>
    <xf numFmtId="0" fontId="36" fillId="0" borderId="0" xfId="0" applyFont="1" applyProtection="1">
      <protection hidden="1"/>
    </xf>
    <xf numFmtId="0" fontId="2" fillId="0" borderId="1" xfId="0" applyFont="1" applyBorder="1" applyProtection="1">
      <protection hidden="1"/>
    </xf>
    <xf numFmtId="0" fontId="2" fillId="0" borderId="2" xfId="0" applyFont="1" applyBorder="1" applyProtection="1">
      <protection hidden="1"/>
    </xf>
    <xf numFmtId="0" fontId="23" fillId="0" borderId="2" xfId="0" applyFont="1" applyBorder="1" applyProtection="1">
      <protection hidden="1"/>
    </xf>
    <xf numFmtId="0" fontId="2" fillId="0" borderId="3" xfId="0" applyFont="1" applyBorder="1" applyProtection="1">
      <protection hidden="1"/>
    </xf>
    <xf numFmtId="0" fontId="23" fillId="0" borderId="0" xfId="0" applyFont="1" applyProtection="1">
      <protection hidden="1"/>
    </xf>
    <xf numFmtId="0" fontId="23" fillId="0" borderId="7" xfId="0" applyFont="1" applyBorder="1" applyProtection="1">
      <protection hidden="1"/>
    </xf>
    <xf numFmtId="0" fontId="11" fillId="4" borderId="10" xfId="0" applyFont="1" applyFill="1" applyBorder="1" applyAlignment="1" applyProtection="1">
      <alignment horizontal="left" vertical="top"/>
      <protection hidden="1"/>
    </xf>
    <xf numFmtId="0" fontId="8" fillId="3" borderId="10" xfId="0" applyFont="1" applyFill="1" applyBorder="1" applyAlignment="1" applyProtection="1">
      <alignment horizontal="left" vertical="top"/>
      <protection hidden="1"/>
    </xf>
    <xf numFmtId="0" fontId="8" fillId="3" borderId="10" xfId="0" applyFont="1" applyFill="1" applyBorder="1" applyAlignment="1" applyProtection="1">
      <alignment horizontal="left" vertical="top" wrapText="1" shrinkToFit="1"/>
      <protection hidden="1"/>
    </xf>
    <xf numFmtId="0" fontId="10" fillId="5" borderId="10" xfId="1" applyFont="1" applyFill="1" applyBorder="1" applyAlignment="1" applyProtection="1">
      <alignment horizontal="left" vertical="top" wrapText="1" shrinkToFit="1"/>
      <protection hidden="1"/>
    </xf>
    <xf numFmtId="0" fontId="8" fillId="5" borderId="10" xfId="0" applyFont="1" applyFill="1" applyBorder="1" applyAlignment="1" applyProtection="1">
      <alignment horizontal="left" vertical="top" wrapText="1" shrinkToFit="1"/>
      <protection hidden="1"/>
    </xf>
    <xf numFmtId="0" fontId="18" fillId="0" borderId="0" xfId="0" applyFont="1" applyAlignment="1" applyProtection="1">
      <alignment horizontal="left" vertical="top"/>
      <protection hidden="1"/>
    </xf>
    <xf numFmtId="0" fontId="12" fillId="5" borderId="0" xfId="0" applyFont="1" applyFill="1" applyAlignment="1" applyProtection="1">
      <alignment horizontal="left" vertical="top"/>
      <protection hidden="1"/>
    </xf>
    <xf numFmtId="0" fontId="12" fillId="3" borderId="0" xfId="0" applyFont="1" applyFill="1" applyAlignment="1" applyProtection="1">
      <alignment horizontal="left" vertical="top"/>
      <protection hidden="1"/>
    </xf>
    <xf numFmtId="0" fontId="10" fillId="5" borderId="10" xfId="1" applyFont="1" applyFill="1" applyBorder="1" applyAlignment="1" applyProtection="1">
      <alignment vertical="top" wrapText="1" shrinkToFit="1"/>
      <protection hidden="1"/>
    </xf>
    <xf numFmtId="0" fontId="8" fillId="5" borderId="15" xfId="0" applyFont="1" applyFill="1" applyBorder="1" applyAlignment="1" applyProtection="1">
      <alignment vertical="top" wrapText="1" shrinkToFit="1"/>
      <protection hidden="1"/>
    </xf>
    <xf numFmtId="0" fontId="10" fillId="3" borderId="10" xfId="1" applyFont="1" applyFill="1" applyBorder="1" applyAlignment="1" applyProtection="1">
      <alignment vertical="top" wrapText="1" shrinkToFit="1"/>
      <protection hidden="1"/>
    </xf>
    <xf numFmtId="0" fontId="8" fillId="3" borderId="10" xfId="0" applyFont="1" applyFill="1" applyBorder="1" applyAlignment="1" applyProtection="1">
      <alignment vertical="top" wrapText="1" shrinkToFit="1"/>
      <protection hidden="1"/>
    </xf>
    <xf numFmtId="0" fontId="8" fillId="5" borderId="11" xfId="0" applyFont="1" applyFill="1" applyBorder="1" applyAlignment="1" applyProtection="1">
      <alignment horizontal="left" vertical="top"/>
      <protection hidden="1"/>
    </xf>
    <xf numFmtId="0" fontId="8" fillId="5" borderId="12" xfId="0" applyFont="1" applyFill="1" applyBorder="1" applyAlignment="1" applyProtection="1">
      <alignment horizontal="left" vertical="top"/>
      <protection hidden="1"/>
    </xf>
    <xf numFmtId="0" fontId="8" fillId="5" borderId="9" xfId="0" applyFont="1" applyFill="1" applyBorder="1" applyAlignment="1" applyProtection="1">
      <alignment horizontal="left" vertical="top"/>
      <protection hidden="1"/>
    </xf>
    <xf numFmtId="0" fontId="22" fillId="2" borderId="6" xfId="0" applyFont="1" applyFill="1" applyBorder="1" applyAlignment="1" applyProtection="1">
      <alignment horizontal="center" vertical="top"/>
      <protection hidden="1"/>
    </xf>
    <xf numFmtId="0" fontId="22" fillId="2" borderId="7" xfId="0" applyFont="1" applyFill="1" applyBorder="1" applyAlignment="1" applyProtection="1">
      <alignment horizontal="center" vertical="top"/>
      <protection hidden="1"/>
    </xf>
    <xf numFmtId="0" fontId="17" fillId="8" borderId="1" xfId="0" applyFont="1" applyFill="1" applyBorder="1" applyAlignment="1" applyProtection="1">
      <alignment horizontal="center" vertical="center"/>
      <protection hidden="1"/>
    </xf>
    <xf numFmtId="0" fontId="17" fillId="8" borderId="6" xfId="0" applyFont="1" applyFill="1" applyBorder="1" applyAlignment="1" applyProtection="1">
      <alignment horizontal="center" vertical="center"/>
      <protection hidden="1"/>
    </xf>
    <xf numFmtId="49" fontId="2" fillId="0" borderId="0" xfId="0" applyNumberFormat="1" applyFont="1" applyAlignment="1" applyProtection="1">
      <alignment vertical="top"/>
      <protection locked="0"/>
    </xf>
    <xf numFmtId="0" fontId="2" fillId="3" borderId="0" xfId="0" applyFont="1" applyFill="1" applyAlignment="1" applyProtection="1">
      <alignment horizontal="center" vertical="top"/>
      <protection locked="0"/>
    </xf>
    <xf numFmtId="0" fontId="26" fillId="5" borderId="1" xfId="0" applyFont="1" applyFill="1" applyBorder="1" applyAlignment="1" applyProtection="1">
      <alignment vertical="top"/>
      <protection hidden="1"/>
    </xf>
    <xf numFmtId="0" fontId="26" fillId="5" borderId="2" xfId="0" applyFont="1" applyFill="1" applyBorder="1" applyAlignment="1" applyProtection="1">
      <alignment vertical="top"/>
      <protection hidden="1"/>
    </xf>
    <xf numFmtId="0" fontId="21" fillId="5" borderId="2" xfId="0" applyFont="1" applyFill="1" applyBorder="1" applyAlignment="1" applyProtection="1">
      <alignment horizontal="center" vertical="top"/>
      <protection hidden="1"/>
    </xf>
    <xf numFmtId="0" fontId="24" fillId="5" borderId="7" xfId="0" applyFont="1" applyFill="1" applyBorder="1" applyAlignment="1" applyProtection="1">
      <alignment horizontal="center" vertical="top"/>
      <protection hidden="1"/>
    </xf>
    <xf numFmtId="49" fontId="34" fillId="0" borderId="0" xfId="0" applyNumberFormat="1" applyFont="1" applyAlignment="1" applyProtection="1">
      <alignment vertical="top"/>
      <protection locked="0"/>
    </xf>
    <xf numFmtId="14" fontId="2" fillId="3" borderId="0" xfId="0" applyNumberFormat="1" applyFont="1" applyFill="1" applyAlignment="1" applyProtection="1">
      <alignment horizontal="center" vertical="top"/>
      <protection locked="0"/>
    </xf>
    <xf numFmtId="0" fontId="11" fillId="5" borderId="11" xfId="0" applyFont="1" applyFill="1" applyBorder="1" applyAlignment="1" applyProtection="1">
      <alignment horizontal="left" vertical="top"/>
      <protection hidden="1"/>
    </xf>
    <xf numFmtId="0" fontId="11" fillId="5" borderId="12" xfId="0" applyFont="1" applyFill="1" applyBorder="1" applyAlignment="1" applyProtection="1">
      <alignment horizontal="left" vertical="top"/>
      <protection hidden="1"/>
    </xf>
    <xf numFmtId="0" fontId="11" fillId="5" borderId="9" xfId="0" applyFont="1" applyFill="1" applyBorder="1" applyAlignment="1" applyProtection="1">
      <alignment horizontal="left" vertical="top"/>
      <protection hidden="1"/>
    </xf>
    <xf numFmtId="0" fontId="20" fillId="5" borderId="1" xfId="0" applyFont="1" applyFill="1" applyBorder="1" applyAlignment="1" applyProtection="1">
      <alignment vertical="top"/>
      <protection hidden="1"/>
    </xf>
    <xf numFmtId="0" fontId="20" fillId="5" borderId="2" xfId="0" applyFont="1" applyFill="1" applyBorder="1" applyAlignment="1" applyProtection="1">
      <alignment vertical="top"/>
      <protection hidden="1"/>
    </xf>
    <xf numFmtId="0" fontId="2" fillId="0" borderId="0" xfId="0" applyFont="1" applyAlignment="1" applyProtection="1">
      <alignment vertical="top" wrapText="1"/>
      <protection locked="0"/>
    </xf>
    <xf numFmtId="0" fontId="2" fillId="0" borderId="5" xfId="0" applyFont="1" applyBorder="1" applyAlignment="1" applyProtection="1">
      <alignment vertical="top" wrapText="1"/>
      <protection locked="0"/>
    </xf>
    <xf numFmtId="0" fontId="9" fillId="5" borderId="25" xfId="0" applyFont="1" applyFill="1" applyBorder="1" applyAlignment="1" applyProtection="1">
      <alignment horizontal="left" vertical="top"/>
      <protection hidden="1"/>
    </xf>
    <xf numFmtId="0" fontId="9" fillId="5" borderId="20" xfId="0" applyFont="1" applyFill="1" applyBorder="1" applyAlignment="1" applyProtection="1">
      <alignment horizontal="left" vertical="top"/>
      <protection hidden="1"/>
    </xf>
    <xf numFmtId="0" fontId="9" fillId="5" borderId="21" xfId="0" applyFont="1" applyFill="1" applyBorder="1" applyAlignment="1" applyProtection="1">
      <alignment horizontal="left" vertical="top"/>
      <protection hidden="1"/>
    </xf>
    <xf numFmtId="0" fontId="8" fillId="5" borderId="23" xfId="0" applyFont="1" applyFill="1" applyBorder="1" applyAlignment="1" applyProtection="1">
      <alignment horizontal="left" vertical="center"/>
      <protection hidden="1"/>
    </xf>
    <xf numFmtId="0" fontId="8" fillId="5" borderId="24" xfId="0" applyFont="1" applyFill="1" applyBorder="1" applyAlignment="1" applyProtection="1">
      <alignment horizontal="left" vertical="center"/>
      <protection hidden="1"/>
    </xf>
    <xf numFmtId="164" fontId="9" fillId="5" borderId="14" xfId="0" applyNumberFormat="1" applyFont="1" applyFill="1" applyBorder="1" applyAlignment="1" applyProtection="1">
      <alignment horizontal="center" vertical="center"/>
      <protection hidden="1"/>
    </xf>
    <xf numFmtId="164" fontId="9" fillId="5" borderId="15" xfId="0" applyNumberFormat="1" applyFont="1" applyFill="1" applyBorder="1" applyAlignment="1" applyProtection="1">
      <alignment horizontal="center" vertical="center"/>
      <protection hidden="1"/>
    </xf>
    <xf numFmtId="0" fontId="8" fillId="5" borderId="4" xfId="0" applyFont="1" applyFill="1" applyBorder="1" applyAlignment="1" applyProtection="1">
      <alignment vertical="top"/>
      <protection hidden="1"/>
    </xf>
    <xf numFmtId="0" fontId="8" fillId="5" borderId="0" xfId="0" applyFont="1" applyFill="1" applyAlignment="1" applyProtection="1">
      <alignment vertical="top"/>
      <protection hidden="1"/>
    </xf>
    <xf numFmtId="0" fontId="8" fillId="5" borderId="4" xfId="0" applyFont="1" applyFill="1" applyBorder="1" applyAlignment="1" applyProtection="1">
      <alignment horizontal="right" vertical="top"/>
      <protection hidden="1"/>
    </xf>
    <xf numFmtId="0" fontId="8" fillId="5" borderId="0" xfId="0" applyFont="1" applyFill="1" applyAlignment="1" applyProtection="1">
      <alignment horizontal="right" vertical="top"/>
      <protection hidden="1"/>
    </xf>
    <xf numFmtId="0" fontId="12" fillId="5" borderId="11" xfId="0" applyFont="1" applyFill="1" applyBorder="1" applyAlignment="1" applyProtection="1">
      <alignment vertical="top"/>
      <protection hidden="1"/>
    </xf>
    <xf numFmtId="0" fontId="12" fillId="5" borderId="12" xfId="0" applyFont="1" applyFill="1" applyBorder="1" applyAlignment="1" applyProtection="1">
      <alignment vertical="top"/>
      <protection hidden="1"/>
    </xf>
    <xf numFmtId="0" fontId="12" fillId="5" borderId="9" xfId="0" applyFont="1" applyFill="1" applyBorder="1" applyAlignment="1" applyProtection="1">
      <alignment vertical="top"/>
      <protection hidden="1"/>
    </xf>
    <xf numFmtId="0" fontId="11" fillId="4" borderId="11" xfId="0" applyFont="1" applyFill="1" applyBorder="1" applyAlignment="1" applyProtection="1">
      <alignment vertical="top"/>
      <protection hidden="1"/>
    </xf>
    <xf numFmtId="0" fontId="11" fillId="4" borderId="9" xfId="0" applyFont="1" applyFill="1" applyBorder="1" applyAlignment="1" applyProtection="1">
      <alignment vertical="top"/>
      <protection hidden="1"/>
    </xf>
    <xf numFmtId="0" fontId="28" fillId="5" borderId="7" xfId="0" applyFont="1" applyFill="1" applyBorder="1" applyAlignment="1" applyProtection="1">
      <alignment horizontal="center" vertical="top"/>
      <protection hidden="1"/>
    </xf>
    <xf numFmtId="0" fontId="8" fillId="5" borderId="23" xfId="0" applyFont="1" applyFill="1" applyBorder="1" applyAlignment="1" applyProtection="1">
      <alignment vertical="top"/>
      <protection hidden="1"/>
    </xf>
    <xf numFmtId="0" fontId="8" fillId="5" borderId="24" xfId="0" applyFont="1" applyFill="1" applyBorder="1" applyAlignment="1" applyProtection="1">
      <alignment vertical="top"/>
      <protection hidden="1"/>
    </xf>
    <xf numFmtId="0" fontId="9" fillId="5" borderId="25" xfId="0" applyFont="1" applyFill="1" applyBorder="1" applyAlignment="1" applyProtection="1">
      <alignment vertical="top"/>
      <protection hidden="1"/>
    </xf>
    <xf numFmtId="0" fontId="9" fillId="5" borderId="20" xfId="0" applyFont="1" applyFill="1" applyBorder="1" applyAlignment="1" applyProtection="1">
      <alignment vertical="top"/>
      <protection hidden="1"/>
    </xf>
    <xf numFmtId="0" fontId="9" fillId="5" borderId="21" xfId="0" applyFont="1" applyFill="1" applyBorder="1" applyAlignment="1" applyProtection="1">
      <alignment vertical="top"/>
      <protection hidden="1"/>
    </xf>
    <xf numFmtId="0" fontId="33" fillId="0" borderId="0" xfId="0" applyFont="1" applyAlignment="1" applyProtection="1">
      <alignment vertical="top"/>
      <protection hidden="1"/>
    </xf>
    <xf numFmtId="0" fontId="12" fillId="5" borderId="1" xfId="0" applyFont="1" applyFill="1" applyBorder="1" applyAlignment="1" applyProtection="1">
      <alignment vertical="top"/>
      <protection hidden="1"/>
    </xf>
    <xf numFmtId="0" fontId="12" fillId="5" borderId="2" xfId="0" applyFont="1" applyFill="1" applyBorder="1" applyAlignment="1" applyProtection="1">
      <alignment vertical="top"/>
      <protection hidden="1"/>
    </xf>
    <xf numFmtId="0" fontId="12" fillId="5" borderId="3" xfId="0" applyFont="1" applyFill="1" applyBorder="1" applyAlignment="1" applyProtection="1">
      <alignment vertical="top"/>
      <protection hidden="1"/>
    </xf>
    <xf numFmtId="0" fontId="6" fillId="0" borderId="0" xfId="0" applyFont="1" applyProtection="1">
      <protection hidden="1"/>
    </xf>
    <xf numFmtId="0" fontId="35" fillId="0" borderId="0" xfId="3" applyFont="1" applyProtection="1">
      <protection hidden="1"/>
    </xf>
    <xf numFmtId="0" fontId="35" fillId="0" borderId="0" xfId="0" applyFont="1" applyAlignment="1" applyProtection="1">
      <alignment vertical="top"/>
      <protection hidden="1"/>
    </xf>
    <xf numFmtId="0" fontId="6" fillId="0" borderId="0" xfId="0" applyFont="1" applyAlignment="1" applyProtection="1">
      <alignment horizontal="left"/>
      <protection hidden="1"/>
    </xf>
    <xf numFmtId="0" fontId="14" fillId="9" borderId="2" xfId="2" applyFont="1" applyFill="1" applyBorder="1" applyAlignment="1" applyProtection="1">
      <alignment horizontal="left"/>
      <protection hidden="1"/>
    </xf>
    <xf numFmtId="0" fontId="14" fillId="9" borderId="3" xfId="2" applyFont="1" applyFill="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0" borderId="8" xfId="0" applyFont="1" applyBorder="1" applyAlignment="1" applyProtection="1">
      <alignment horizontal="left"/>
      <protection hidden="1"/>
    </xf>
    <xf numFmtId="0" fontId="8" fillId="5" borderId="1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12" fillId="0" borderId="10" xfId="0" applyFont="1" applyBorder="1" applyAlignment="1" applyProtection="1">
      <alignment horizontal="center" vertical="center" textRotation="90" wrapText="1"/>
      <protection hidden="1"/>
    </xf>
    <xf numFmtId="0" fontId="8" fillId="3" borderId="13"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29" fillId="7" borderId="0" xfId="0" applyFont="1" applyFill="1" applyAlignment="1" applyProtection="1">
      <alignment vertical="top"/>
      <protection hidden="1"/>
    </xf>
    <xf numFmtId="0" fontId="13" fillId="0" borderId="0" xfId="0" applyFont="1" applyAlignment="1" applyProtection="1">
      <alignment vertical="top"/>
      <protection hidden="1"/>
    </xf>
    <xf numFmtId="0" fontId="9" fillId="0" borderId="0" xfId="0" applyFont="1" applyAlignment="1" applyProtection="1">
      <alignment vertical="top"/>
      <protection hidden="1"/>
    </xf>
    <xf numFmtId="0" fontId="9" fillId="4" borderId="1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3" fillId="0" borderId="7" xfId="0" applyFont="1" applyBorder="1" applyAlignment="1" applyProtection="1">
      <alignment vertical="top" wrapText="1"/>
      <protection hidden="1"/>
    </xf>
    <xf numFmtId="0" fontId="11" fillId="0" borderId="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textRotation="90"/>
      <protection hidden="1"/>
    </xf>
    <xf numFmtId="0" fontId="12" fillId="0" borderId="14" xfId="0" applyFont="1" applyBorder="1" applyAlignment="1" applyProtection="1">
      <alignment horizontal="center" vertical="center" textRotation="90"/>
      <protection hidden="1"/>
    </xf>
    <xf numFmtId="0" fontId="12" fillId="0" borderId="15" xfId="0" applyFont="1" applyBorder="1" applyAlignment="1" applyProtection="1">
      <alignment horizontal="center" vertical="center" textRotation="90"/>
      <protection hidden="1"/>
    </xf>
    <xf numFmtId="0" fontId="12" fillId="10" borderId="11" xfId="0" applyFont="1" applyFill="1" applyBorder="1" applyAlignment="1" applyProtection="1">
      <alignment horizontal="center" vertical="center" wrapText="1"/>
      <protection hidden="1"/>
    </xf>
    <xf numFmtId="0" fontId="12" fillId="10" borderId="12" xfId="0" applyFont="1" applyFill="1" applyBorder="1" applyAlignment="1" applyProtection="1">
      <alignment horizontal="center" vertical="center" wrapText="1"/>
      <protection hidden="1"/>
    </xf>
    <xf numFmtId="0" fontId="13" fillId="6" borderId="0" xfId="0" applyFont="1" applyFill="1" applyAlignment="1" applyProtection="1">
      <alignment vertical="top"/>
      <protection hidden="1"/>
    </xf>
  </cellXfs>
  <cellStyles count="4">
    <cellStyle name="Hyperlink" xfId="1" builtinId="8"/>
    <cellStyle name="Normal" xfId="0" builtinId="0"/>
    <cellStyle name="Normal 2" xfId="3" xr:uid="{00000000-0005-0000-0000-000002000000}"/>
    <cellStyle name="Normal_codes" xfId="2" xr:uid="{00000000-0005-0000-0000-000003000000}"/>
  </cellStyles>
  <dxfs count="40">
    <dxf>
      <font>
        <color rgb="FFFF0000"/>
      </font>
    </dxf>
    <dxf>
      <font>
        <color rgb="FFFF0000"/>
      </font>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border diagonalUp="0" diagonalDown="0">
        <left style="thin">
          <color indexed="64"/>
        </left>
        <right/>
        <top/>
        <bottom/>
      </border>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border diagonalUp="0" diagonalDown="0">
        <left style="thin">
          <color indexed="64"/>
        </left>
        <right/>
        <top/>
        <bottom/>
      </border>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protection locked="1" hidden="1"/>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9"/>
        <color auto="1"/>
        <name val="Calibri"/>
        <scheme val="minor"/>
      </font>
      <fill>
        <patternFill patternType="none">
          <fgColor indexed="64"/>
          <bgColor auto="1"/>
        </patternFill>
      </fill>
      <alignment horizontal="general" vertical="top" textRotation="0" wrapText="0" indent="0" justifyLastLine="0" shrinkToFit="1" readingOrder="0"/>
      <protection locked="0" hidden="0"/>
    </dxf>
    <dxf>
      <font>
        <b/>
        <strike val="0"/>
        <outline val="0"/>
        <shadow val="0"/>
        <u val="none"/>
        <vertAlign val="baseline"/>
        <sz val="8"/>
        <color auto="1"/>
        <name val="Calibri"/>
        <scheme val="minor"/>
      </font>
      <fill>
        <patternFill patternType="none">
          <fgColor indexed="64"/>
          <bgColor theme="6" tint="0.39997558519241921"/>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9" defaultPivotStyle="PivotStyleLight16"/>
  <colors>
    <mruColors>
      <color rgb="FF0000FF"/>
      <color rgb="FF00FFFF"/>
      <color rgb="FF00FFCC"/>
      <color rgb="FFFFFF99"/>
      <color rgb="FFFAB8B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SD" displayName="tblSD" ref="A24:I51" totalsRowShown="0" headerRowDxfId="39" dataDxfId="38">
  <autoFilter ref="A24:I51" xr:uid="{00000000-0009-0000-0100-000002000000}"/>
  <tableColumns count="9">
    <tableColumn id="1" xr3:uid="{00000000-0010-0000-0000-000001000000}" name="ImpFlagCd" dataDxfId="37"/>
    <tableColumn id="4" xr3:uid="{00000000-0010-0000-0000-000004000000}" name="FishFlagCd" dataDxfId="36"/>
    <tableColumn id="2" xr3:uid="{00000000-0010-0000-0000-000002000000}" name="AreaCd" dataDxfId="35"/>
    <tableColumn id="26" xr3:uid="{00000000-0010-0000-0000-00001A000000}" name="GearCd" dataDxfId="34"/>
    <tableColumn id="3" xr3:uid="{00000000-0010-0000-0000-000003000000}" name="PointExp" dataDxfId="33"/>
    <tableColumn id="5" xr3:uid="{00000000-0010-0000-0000-000005000000}" name="ProdTypeCd" dataDxfId="32"/>
    <tableColumn id="6" xr3:uid="{00000000-0010-0000-0000-000006000000}" name="ProdShapeCd" dataDxfId="31"/>
    <tableColumn id="7" xr3:uid="{00000000-0010-0000-0000-000007000000}" name="QtyKG" dataDxfId="30"/>
    <tableColumn id="8" xr3:uid="{00000000-0010-0000-0000-000008000000}" name="StatDocNo" dataDxfId="29"/>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RC" displayName="tblRC" ref="A23:K50" totalsRowShown="0" headerRowDxfId="28" dataDxfId="27">
  <autoFilter ref="A23:K50" xr:uid="{00000000-0009-0000-0100-000005000000}"/>
  <sortState xmlns:xlrd2="http://schemas.microsoft.com/office/spreadsheetml/2017/richdata2" ref="A21:T36">
    <sortCondition ref="E25"/>
  </sortState>
  <tableColumns count="11">
    <tableColumn id="1" xr3:uid="{00000000-0010-0000-0100-000001000000}" name="FishFlagCd" dataDxfId="26"/>
    <tableColumn id="2" xr3:uid="{00000000-0010-0000-0100-000002000000}" name="FImpFlagCd" dataDxfId="25"/>
    <tableColumn id="3" xr3:uid="{00000000-0010-0000-0100-000003000000}" name="ImpFlagCd1" dataDxfId="24"/>
    <tableColumn id="4" xr3:uid="{00000000-0010-0000-0100-000004000000}" name="ImpFlagCd2" dataDxfId="23"/>
    <tableColumn id="7" xr3:uid="{00000000-0010-0000-0100-000007000000}" name="ImpFlagCd3" dataDxfId="22"/>
    <tableColumn id="8" xr3:uid="{00000000-0010-0000-0100-000008000000}" name="LastPointExp" dataDxfId="21"/>
    <tableColumn id="9" xr3:uid="{00000000-0010-0000-0100-000009000000}" name="ProdTypeCd" dataDxfId="20"/>
    <tableColumn id="10" xr3:uid="{00000000-0010-0000-0100-00000A000000}" name="ProdShapeCd" dataDxfId="19"/>
    <tableColumn id="5" xr3:uid="{00000000-0010-0000-0100-000005000000}" name="QtyKG" dataDxfId="18"/>
    <tableColumn id="11" xr3:uid="{00000000-0010-0000-0100-00000B000000}" name="AreaCd" dataDxfId="17"/>
    <tableColumn id="12" xr3:uid="{00000000-0010-0000-0100-00000C000000}" name="StatDocNo" dataDxfId="16"/>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Translation" displayName="tblTranslation" ref="A4:L72" totalsRowShown="0" headerRowDxfId="15" dataDxfId="14">
  <autoFilter ref="A4:L72" xr:uid="{00000000-0009-0000-0100-000001000000}"/>
  <tableColumns count="12">
    <tableColumn id="1" xr3:uid="{00000000-0010-0000-0300-000001000000}" name="FieldID" dataDxfId="13"/>
    <tableColumn id="13" xr3:uid="{00000000-0010-0000-0300-00000D000000}" name="Order" dataDxfId="12"/>
    <tableColumn id="7" xr3:uid="{00000000-0010-0000-0300-000007000000}" name="Subform" dataDxfId="11"/>
    <tableColumn id="6" xr3:uid="{00000000-0010-0000-0300-000006000000}" name="Section" dataDxfId="10"/>
    <tableColumn id="5" xr3:uid="{00000000-0010-0000-0300-000005000000}" name="Item" dataDxfId="9"/>
    <tableColumn id="12" xr3:uid="{00000000-0010-0000-0300-00000C000000}" name="FieldType" dataDxfId="8"/>
    <tableColumn id="11" xr3:uid="{00000000-0010-0000-0300-00000B000000}" name="FldNameEN" dataDxfId="7"/>
    <tableColumn id="10" xr3:uid="{00000000-0010-0000-0300-00000A000000}" name="FldNameFR" dataDxfId="6"/>
    <tableColumn id="9" xr3:uid="{00000000-0010-0000-0300-000009000000}" name="FldNameES" dataDxfId="5"/>
    <tableColumn id="2" xr3:uid="{00000000-0010-0000-0300-000002000000}" name="fldDescEN" dataDxfId="4"/>
    <tableColumn id="3" xr3:uid="{00000000-0010-0000-0300-000003000000}" name="fldDescFR" dataDxfId="3"/>
    <tableColumn id="4" xr3:uid="{00000000-0010-0000-0300-000004000000}" name="fldDescES" dataDxfId="2"/>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O52"/>
  <sheetViews>
    <sheetView tabSelected="1" zoomScaleNormal="100" workbookViewId="0">
      <selection activeCell="F31" sqref="F31"/>
    </sheetView>
  </sheetViews>
  <sheetFormatPr defaultColWidth="12.7109375" defaultRowHeight="12" x14ac:dyDescent="0.25"/>
  <cols>
    <col min="1" max="1" width="19.140625" style="2" bestFit="1" customWidth="1"/>
    <col min="2" max="2" width="10.28515625" style="2" customWidth="1"/>
    <col min="3" max="4" width="8.85546875" style="2" bestFit="1" customWidth="1"/>
    <col min="5" max="5" width="22.85546875" style="2" bestFit="1" customWidth="1"/>
    <col min="6" max="6" width="11.28515625" style="2" bestFit="1" customWidth="1"/>
    <col min="7" max="7" width="12.140625" style="2" bestFit="1" customWidth="1"/>
    <col min="8" max="8" width="9.5703125" style="2" bestFit="1" customWidth="1"/>
    <col min="9" max="9" width="19.140625" style="2" bestFit="1" customWidth="1"/>
    <col min="10" max="11" width="7.85546875" style="2" customWidth="1"/>
    <col min="12" max="12" width="10" style="2" customWidth="1"/>
    <col min="13" max="13" width="3.42578125" style="2" customWidth="1"/>
    <col min="14" max="14" width="6.28515625" style="2" bestFit="1" customWidth="1"/>
    <col min="15" max="15" width="7.85546875" style="2" bestFit="1" customWidth="1"/>
    <col min="16" max="16" width="6.7109375" style="2" bestFit="1" customWidth="1"/>
    <col min="17" max="16384" width="12.7109375" style="2"/>
  </cols>
  <sheetData>
    <row r="1" spans="1:15" s="4" customFormat="1" ht="21" x14ac:dyDescent="0.25">
      <c r="A1" s="167" t="str">
        <f>VLOOKUP("T0A",tblTranslation[],LangFieldID,FALSE)</f>
        <v>CP16-SDP_BiRp</v>
      </c>
      <c r="B1" s="173" t="str">
        <f>VLOOKUP("T0A",tblTranslation[],LangNameID,FALSE)</f>
        <v>STATISTICAL DOCUMENT BIANNUAL REPORT FORM</v>
      </c>
      <c r="C1" s="173"/>
      <c r="D1" s="173"/>
      <c r="E1" s="173"/>
      <c r="F1" s="173"/>
      <c r="G1" s="173"/>
      <c r="H1" s="173"/>
      <c r="I1" s="173"/>
      <c r="J1" s="173"/>
      <c r="K1" s="173"/>
      <c r="L1" s="173"/>
      <c r="M1" s="173"/>
      <c r="N1" s="15" t="str">
        <f>VLOOKUP("tVersion",tblTranslation[],LangFieldID,FALSE)</f>
        <v>Version</v>
      </c>
      <c r="O1" s="16" t="str">
        <f>VLOOKUP("tLang",tblTranslation[],LangFieldID,FALSE)</f>
        <v>Language</v>
      </c>
    </row>
    <row r="2" spans="1:15" s="4" customFormat="1" x14ac:dyDescent="0.25">
      <c r="A2" s="168"/>
      <c r="B2" s="174" t="str">
        <f>VLOOKUP("T02",tblTranslation[],LangFieldID,FALSE)&amp;": "&amp; VLOOKUP("T02",tblTranslation[],LangNameID,FALSE)</f>
        <v>ICCAT: INTERNATIONAL COMMISSION FOR THE CONSERVATION OF ATLANTIC TUNAS</v>
      </c>
      <c r="C2" s="174"/>
      <c r="D2" s="174"/>
      <c r="E2" s="174"/>
      <c r="F2" s="174"/>
      <c r="G2" s="174"/>
      <c r="H2" s="174"/>
      <c r="I2" s="174"/>
      <c r="J2" s="174"/>
      <c r="K2" s="174"/>
      <c r="L2" s="174"/>
      <c r="M2" s="174"/>
      <c r="N2" s="17" t="s">
        <v>1187</v>
      </c>
      <c r="O2" s="1" t="s">
        <v>1083</v>
      </c>
    </row>
    <row r="3" spans="1:15" s="8" customFormat="1" ht="11.25" x14ac:dyDescent="0.25">
      <c r="C3" s="63"/>
      <c r="D3" s="63"/>
      <c r="E3" s="63"/>
      <c r="F3" s="63"/>
      <c r="G3" s="63"/>
      <c r="H3" s="63"/>
      <c r="I3" s="63"/>
    </row>
    <row r="4" spans="1:15" s="8" customFormat="1" ht="11.25" x14ac:dyDescent="0.25">
      <c r="A4" s="171" t="str">
        <f>VLOOKUP("H10",tblTranslation[],LangFieldID,FALSE)</f>
        <v>Flag Correspondent</v>
      </c>
      <c r="B4" s="172"/>
      <c r="C4" s="172"/>
      <c r="D4" s="172"/>
      <c r="E4" s="172"/>
      <c r="F4" s="172"/>
      <c r="G4" s="172"/>
      <c r="H4" s="172"/>
      <c r="I4" s="25" t="str">
        <f>IF(AND(B5&gt;0,B6&gt;0,B7&gt;0,G5&gt;0,G6&gt;0), "ok", "inc")</f>
        <v>inc</v>
      </c>
      <c r="J4" s="180" t="str">
        <f>VLOOKUP("H20",tblTranslation[],LangFieldID,FALSE)</f>
        <v>Secretariat use only</v>
      </c>
      <c r="K4" s="181"/>
      <c r="L4" s="181"/>
      <c r="M4" s="181"/>
      <c r="N4" s="181"/>
      <c r="O4" s="74" t="s">
        <v>562</v>
      </c>
    </row>
    <row r="5" spans="1:15" s="8" customFormat="1" x14ac:dyDescent="0.25">
      <c r="A5" s="124" t="str">
        <f>VLOOKUP("hPerson",tblTranslation[],LangFieldID,FALSE)</f>
        <v>Name</v>
      </c>
      <c r="B5" s="169"/>
      <c r="C5" s="169"/>
      <c r="D5" s="169"/>
      <c r="E5" s="29"/>
      <c r="F5" s="125" t="str">
        <f>VLOOKUP("hEmail",tblTranslation[],LangFieldID,FALSE)</f>
        <v>Email</v>
      </c>
      <c r="G5" s="175"/>
      <c r="H5" s="175"/>
      <c r="I5" s="28"/>
      <c r="J5" s="193" t="str">
        <f>VLOOKUP("hDateRep",tblTranslation[],LangFieldID,FALSE)</f>
        <v>Date reported</v>
      </c>
      <c r="K5" s="194"/>
      <c r="L5" s="176"/>
      <c r="M5" s="176"/>
      <c r="N5" s="123"/>
      <c r="O5" s="189" t="s">
        <v>578</v>
      </c>
    </row>
    <row r="6" spans="1:15" s="8" customFormat="1" x14ac:dyDescent="0.25">
      <c r="A6" s="124" t="str">
        <f>VLOOKUP("hAgency",tblTranslation[],LangFieldID,FALSE)</f>
        <v>Reporting Agency</v>
      </c>
      <c r="B6" s="169"/>
      <c r="C6" s="169"/>
      <c r="D6" s="169"/>
      <c r="E6" s="169"/>
      <c r="F6" s="125" t="str">
        <f>VLOOKUP("hPhone",tblTranslation[],LangFieldID,FALSE)</f>
        <v>Phone</v>
      </c>
      <c r="G6" s="121"/>
      <c r="H6" s="29"/>
      <c r="I6" s="28"/>
      <c r="J6" s="193" t="str">
        <f>VLOOKUP("hRef",tblTranslation[],LangFieldID,FALSE)</f>
        <v>Reference Nº</v>
      </c>
      <c r="K6" s="194"/>
      <c r="L6" s="170"/>
      <c r="M6" s="170"/>
      <c r="N6" s="66"/>
      <c r="O6" s="189"/>
    </row>
    <row r="7" spans="1:15" s="8" customFormat="1" x14ac:dyDescent="0.25">
      <c r="A7" s="124" t="str">
        <f>VLOOKUP("hAddress",tblTranslation[],LangFieldID,FALSE)</f>
        <v>Address</v>
      </c>
      <c r="B7" s="169"/>
      <c r="C7" s="169"/>
      <c r="D7" s="169"/>
      <c r="E7" s="169"/>
      <c r="F7" s="125"/>
      <c r="G7" s="123"/>
      <c r="H7" s="29"/>
      <c r="I7" s="28"/>
      <c r="J7" s="124"/>
      <c r="K7" s="125" t="s">
        <v>646</v>
      </c>
      <c r="L7" s="127"/>
      <c r="M7" s="66"/>
      <c r="N7" s="66"/>
      <c r="O7" s="189"/>
    </row>
    <row r="8" spans="1:15" s="8" customFormat="1" ht="11.25" x14ac:dyDescent="0.25">
      <c r="A8" s="29"/>
      <c r="B8" s="29"/>
      <c r="C8" s="29"/>
      <c r="D8" s="29"/>
      <c r="E8" s="29"/>
      <c r="F8" s="29"/>
      <c r="G8" s="123"/>
      <c r="H8" s="123"/>
      <c r="I8" s="28"/>
      <c r="J8" s="191" t="str">
        <f>VLOOKUP("hFname",tblTranslation[],LangFieldID,FALSE)&amp;":"</f>
        <v>File name (proposed):</v>
      </c>
      <c r="K8" s="192"/>
      <c r="L8" s="192"/>
      <c r="M8" s="20"/>
      <c r="N8" s="66"/>
      <c r="O8" s="190"/>
    </row>
    <row r="9" spans="1:15" s="8" customFormat="1" ht="11.25" x14ac:dyDescent="0.25">
      <c r="A9" s="13"/>
      <c r="B9" s="19"/>
      <c r="C9" s="19"/>
      <c r="D9" s="19"/>
      <c r="E9" s="19"/>
      <c r="F9" s="19"/>
      <c r="G9" s="19"/>
      <c r="H9" s="19"/>
      <c r="I9" s="30"/>
      <c r="J9" s="165" t="str">
        <f>IF(AND(I4="ok",I10="ok"),"CP16_"&amp;E11&amp;"_"&amp;B12&amp;IF(AND(L5&gt;0,L6&gt;0),"_"&amp;YEAR(L5)&amp;RIGHT("0"&amp;MONTH(L5),2)&amp;RIGHT("0"&amp;DAY(L5),2),"")&amp;"_"&amp;B14&amp;"_"&amp;IF(AND(L5&gt;0,L6&gt;0),"#"&amp;L6&amp;".xlsx","#[suffix].xlsx"),"")</f>
        <v/>
      </c>
      <c r="K9" s="166"/>
      <c r="L9" s="166"/>
      <c r="M9" s="166"/>
      <c r="N9" s="166"/>
      <c r="O9" s="67"/>
    </row>
    <row r="10" spans="1:15" s="8" customFormat="1" ht="11.25" x14ac:dyDescent="0.25">
      <c r="A10" s="180" t="str">
        <f>VLOOKUP("H30",tblTranslation[],LangFieldID,FALSE)</f>
        <v>Data set characteristics</v>
      </c>
      <c r="B10" s="181"/>
      <c r="C10" s="181"/>
      <c r="D10" s="181"/>
      <c r="E10" s="181"/>
      <c r="F10" s="12"/>
      <c r="G10" s="12"/>
      <c r="H10" s="12"/>
      <c r="I10" s="25" t="str">
        <f>IF(AND(B13&gt;0,B14&gt;0,B11&gt;0,B12&gt;0), "ok", "inc")</f>
        <v>inc</v>
      </c>
      <c r="J10" s="38" t="str">
        <f>VLOOKUP("hNotes",tblTranslation[],LangFieldID,FALSE)</f>
        <v>Notes</v>
      </c>
      <c r="K10" s="38"/>
      <c r="L10" s="38"/>
      <c r="M10" s="12"/>
      <c r="N10" s="12"/>
      <c r="O10" s="39"/>
    </row>
    <row r="11" spans="1:15" s="8" customFormat="1" x14ac:dyDescent="0.25">
      <c r="A11" s="75" t="str">
        <f>VLOOKUP("hFlagRep",tblTranslation[],LangFieldID,FALSE)</f>
        <v>Reporting Flag</v>
      </c>
      <c r="B11" s="169"/>
      <c r="C11" s="169"/>
      <c r="D11" s="123" t="str">
        <f>IF(B11&gt;0,VLOOKUP(B11,Codes!A3:B162,2,FALSE),"")</f>
        <v/>
      </c>
      <c r="E11" s="123"/>
      <c r="F11" s="123"/>
      <c r="G11" s="123"/>
      <c r="H11" s="123"/>
      <c r="I11" s="26"/>
      <c r="J11" s="182"/>
      <c r="K11" s="182"/>
      <c r="L11" s="182"/>
      <c r="M11" s="182"/>
      <c r="N11" s="182"/>
      <c r="O11" s="183"/>
    </row>
    <row r="12" spans="1:15" s="8" customFormat="1" x14ac:dyDescent="0.25">
      <c r="A12" s="75" t="str">
        <f>VLOOKUP("hSpecies",tblTranslation[],LangFieldID,FALSE)</f>
        <v>Species</v>
      </c>
      <c r="B12" s="121"/>
      <c r="C12" s="123"/>
      <c r="D12" s="123"/>
      <c r="E12" s="123"/>
      <c r="F12" s="123"/>
      <c r="G12" s="123"/>
      <c r="H12" s="123"/>
      <c r="I12" s="123"/>
      <c r="J12" s="182"/>
      <c r="K12" s="182"/>
      <c r="L12" s="182"/>
      <c r="M12" s="182"/>
      <c r="N12" s="182"/>
      <c r="O12" s="183"/>
    </row>
    <row r="13" spans="1:15" s="8" customFormat="1" ht="11.25" x14ac:dyDescent="0.25">
      <c r="A13" s="124" t="str">
        <f>VLOOKUP("hYear",tblTranslation[],LangFieldID,FALSE)</f>
        <v>Year</v>
      </c>
      <c r="B13" s="128"/>
      <c r="C13" s="123"/>
      <c r="D13" s="123"/>
      <c r="E13" s="123"/>
      <c r="F13" s="123"/>
      <c r="G13" s="123"/>
      <c r="H13" s="123"/>
      <c r="I13" s="26"/>
      <c r="J13" s="182"/>
      <c r="K13" s="182"/>
      <c r="L13" s="182"/>
      <c r="M13" s="182"/>
      <c r="N13" s="182"/>
      <c r="O13" s="183"/>
    </row>
    <row r="14" spans="1:15" s="8" customFormat="1" ht="11.25" x14ac:dyDescent="0.25">
      <c r="A14" s="124" t="str">
        <f>VLOOKUP("hPeriod",tblTranslation[],LangFieldID,FALSE)</f>
        <v>Period</v>
      </c>
      <c r="B14" s="34"/>
      <c r="C14" s="123"/>
      <c r="D14" s="123"/>
      <c r="E14" s="123"/>
      <c r="F14" s="123"/>
      <c r="G14" s="123"/>
      <c r="H14" s="123"/>
      <c r="I14" s="26"/>
      <c r="J14" s="182"/>
      <c r="K14" s="182"/>
      <c r="L14" s="182"/>
      <c r="M14" s="182"/>
      <c r="N14" s="182"/>
      <c r="O14" s="183"/>
    </row>
    <row r="15" spans="1:15" s="8" customFormat="1" thickBot="1" x14ac:dyDescent="0.3">
      <c r="A15" s="122"/>
      <c r="B15" s="123"/>
      <c r="C15" s="123"/>
      <c r="D15" s="123"/>
      <c r="E15" s="123"/>
      <c r="F15" s="123"/>
      <c r="G15" s="123"/>
      <c r="H15" s="123"/>
      <c r="I15" s="26"/>
      <c r="J15" s="182"/>
      <c r="K15" s="182"/>
      <c r="L15" s="182"/>
      <c r="M15" s="182"/>
      <c r="N15" s="182"/>
      <c r="O15" s="183"/>
    </row>
    <row r="16" spans="1:15" s="8" customFormat="1" ht="15" customHeight="1" x14ac:dyDescent="0.25">
      <c r="A16" s="184" t="s">
        <v>640</v>
      </c>
      <c r="B16" s="185"/>
      <c r="C16" s="185"/>
      <c r="D16" s="185"/>
      <c r="E16" s="186"/>
      <c r="F16" s="123"/>
      <c r="G16" s="123"/>
      <c r="H16" s="123"/>
      <c r="I16" s="26"/>
      <c r="J16" s="182"/>
      <c r="K16" s="182"/>
      <c r="L16" s="182"/>
      <c r="M16" s="182"/>
      <c r="N16" s="182"/>
      <c r="O16" s="183"/>
    </row>
    <row r="17" spans="1:15" s="8" customFormat="1" ht="15.75" customHeight="1" thickBot="1" x14ac:dyDescent="0.3">
      <c r="A17" s="118" t="str">
        <f>VLOOKUP("T04",tblTranslation[],LangFieldID,FALSE)</f>
        <v>CP16B</v>
      </c>
      <c r="B17" s="187" t="str">
        <f>VLOOKUP("T04",tblTranslation[],LangNameID,FALSE)</f>
        <v>Re-Export Biannual Report Form</v>
      </c>
      <c r="C17" s="187"/>
      <c r="D17" s="187"/>
      <c r="E17" s="188"/>
      <c r="F17" s="123"/>
      <c r="G17" s="123"/>
      <c r="H17" s="123"/>
      <c r="I17" s="26"/>
      <c r="J17" s="182"/>
      <c r="K17" s="182"/>
      <c r="L17" s="182"/>
      <c r="M17" s="182"/>
      <c r="N17" s="182"/>
      <c r="O17" s="183"/>
    </row>
    <row r="18" spans="1:15" s="8" customFormat="1" ht="11.25" x14ac:dyDescent="0.25">
      <c r="A18" s="13"/>
      <c r="B18" s="19"/>
      <c r="C18" s="19"/>
      <c r="D18" s="19"/>
      <c r="E18" s="19"/>
      <c r="F18" s="19"/>
      <c r="G18" s="19"/>
      <c r="H18" s="19"/>
      <c r="I18" s="19"/>
      <c r="J18" s="19"/>
      <c r="K18" s="19"/>
      <c r="L18" s="19"/>
      <c r="M18" s="19"/>
      <c r="N18" s="19"/>
      <c r="O18" s="18"/>
    </row>
    <row r="19" spans="1:15" s="8" customFormat="1" ht="11.25" x14ac:dyDescent="0.25">
      <c r="E19" s="117"/>
    </row>
    <row r="20" spans="1:15" s="8" customFormat="1" x14ac:dyDescent="0.25">
      <c r="A20" s="177" t="str">
        <f>VLOOKUP("D10",tblTranslation[],LangFieldID,FALSE)</f>
        <v>Mandatory information</v>
      </c>
      <c r="B20" s="178"/>
      <c r="C20" s="178"/>
      <c r="D20" s="178"/>
      <c r="E20" s="178"/>
      <c r="F20" s="178"/>
      <c r="G20" s="178"/>
      <c r="H20" s="179"/>
      <c r="I20" s="150" t="str">
        <f>VLOOKUP("D20",tblTranslation[],LangFieldID,FALSE)</f>
        <v>Optional information</v>
      </c>
      <c r="J20" s="4"/>
      <c r="K20" s="4"/>
      <c r="L20" s="4"/>
      <c r="M20" s="4"/>
      <c r="N20" s="4"/>
    </row>
    <row r="21" spans="1:15" s="8" customFormat="1" x14ac:dyDescent="0.25">
      <c r="A21" s="162"/>
      <c r="B21" s="163"/>
      <c r="C21" s="163"/>
      <c r="D21" s="163"/>
      <c r="E21" s="163"/>
      <c r="F21" s="163"/>
      <c r="G21" s="163"/>
      <c r="H21" s="164"/>
      <c r="I21" s="151"/>
      <c r="J21" s="4"/>
      <c r="K21" s="4"/>
    </row>
    <row r="22" spans="1:15" s="36" customFormat="1" ht="22.5" x14ac:dyDescent="0.25">
      <c r="A22" s="153" t="str">
        <f>VLOOKUP(A$24,tblTranslation[],LangFieldID,FALSE)</f>
        <v>Import Flag (cod)</v>
      </c>
      <c r="B22" s="153" t="str">
        <f>VLOOKUP(B$24,tblTranslation[],LangFieldID,FALSE)</f>
        <v>Fishing Flag (cod)</v>
      </c>
      <c r="C22" s="153" t="str">
        <f>VLOOKUP(C$24,tblTranslation[],LangFieldID,FALSE)</f>
        <v>Fishing Area (cod)</v>
      </c>
      <c r="D22" s="153" t="str">
        <f>VLOOKUP(D$24,tblTranslation[],LangFieldID,FALSE)</f>
        <v>Fishing Gear (cod)</v>
      </c>
      <c r="E22" s="154" t="str">
        <f>VLOOKUP(E$24,tblTranslation[],LangFieldID,FALSE)</f>
        <v>Point Of Export</v>
      </c>
      <c r="F22" s="153" t="str">
        <f>VLOOKUP(F$24,tblTranslation[],LangFieldID,FALSE)</f>
        <v>Product Type (cod)</v>
      </c>
      <c r="G22" s="153" t="str">
        <f>VLOOKUP(G$24,tblTranslation[],LangFieldID,FALSE)</f>
        <v>Product Shape (cod)</v>
      </c>
      <c r="H22" s="154" t="str">
        <f>VLOOKUP(H$24,tblTranslation[],LangFieldID,FALSE)</f>
        <v>Qty (Kg)</v>
      </c>
      <c r="I22" s="152" t="str">
        <f>VLOOKUP(tblSD[[#Headers],[StatDocNo]],tblTranslation[],LangFieldID,FALSE)</f>
        <v>Statistical Doc.Number</v>
      </c>
      <c r="J22" s="4"/>
      <c r="K22" s="4"/>
    </row>
    <row r="23" spans="1:15" s="14" customFormat="1" x14ac:dyDescent="0.25">
      <c r="A23" s="155" t="str">
        <f>REPT("+",25)</f>
        <v>+++++++++++++++++++++++++</v>
      </c>
      <c r="B23" s="155" t="str">
        <f>REPT("+",13)</f>
        <v>+++++++++++++</v>
      </c>
      <c r="C23" s="155" t="str">
        <f>REPT("+",11)</f>
        <v>+++++++++++</v>
      </c>
      <c r="D23" s="155" t="str">
        <f>REPT("+",11)</f>
        <v>+++++++++++</v>
      </c>
      <c r="E23" s="155" t="str">
        <f>REPT("+",30)</f>
        <v>++++++++++++++++++++++++++++++</v>
      </c>
      <c r="F23" s="155" t="str">
        <f>REPT("+",14)</f>
        <v>++++++++++++++</v>
      </c>
      <c r="G23" s="155" t="str">
        <f>REPT("+",15)</f>
        <v>+++++++++++++++</v>
      </c>
      <c r="H23" s="155" t="str">
        <f>REPT("+",12)</f>
        <v>++++++++++++</v>
      </c>
      <c r="I23" s="155" t="str">
        <f>REPT("+",25)</f>
        <v>+++++++++++++++++++++++++</v>
      </c>
      <c r="J23" s="4"/>
      <c r="K23" s="4"/>
    </row>
    <row r="24" spans="1:15" s="7" customFormat="1" x14ac:dyDescent="0.25">
      <c r="A24" s="156" t="s">
        <v>961</v>
      </c>
      <c r="B24" s="156" t="s">
        <v>962</v>
      </c>
      <c r="C24" s="156" t="s">
        <v>963</v>
      </c>
      <c r="D24" s="156" t="s">
        <v>964</v>
      </c>
      <c r="E24" s="119" t="s">
        <v>965</v>
      </c>
      <c r="F24" s="156" t="s">
        <v>966</v>
      </c>
      <c r="G24" s="156" t="s">
        <v>967</v>
      </c>
      <c r="H24" s="156" t="s">
        <v>968</v>
      </c>
      <c r="I24" s="157" t="s">
        <v>969</v>
      </c>
      <c r="J24" s="4"/>
      <c r="K24" s="4"/>
    </row>
    <row r="25" spans="1:15" s="33" customFormat="1" x14ac:dyDescent="0.25">
      <c r="A25" s="86"/>
      <c r="B25" s="86"/>
      <c r="C25" s="86"/>
      <c r="D25" s="86"/>
      <c r="E25" s="86"/>
      <c r="F25" s="86"/>
      <c r="G25" s="86"/>
      <c r="H25" s="86"/>
      <c r="I25" s="86"/>
      <c r="J25" s="2"/>
      <c r="K25" s="2"/>
    </row>
    <row r="26" spans="1:15" s="33" customFormat="1" x14ac:dyDescent="0.25">
      <c r="A26" s="86"/>
      <c r="B26" s="86"/>
      <c r="C26" s="86"/>
      <c r="D26" s="86"/>
      <c r="E26" s="86"/>
      <c r="F26" s="86"/>
      <c r="G26" s="86"/>
      <c r="H26" s="86"/>
      <c r="I26" s="86"/>
      <c r="J26" s="2"/>
      <c r="K26" s="2"/>
    </row>
    <row r="27" spans="1:15" s="33" customFormat="1" x14ac:dyDescent="0.25">
      <c r="A27" s="86"/>
      <c r="B27" s="86"/>
      <c r="C27" s="86"/>
      <c r="D27" s="86"/>
      <c r="E27" s="86"/>
      <c r="F27" s="86"/>
      <c r="G27" s="86"/>
      <c r="H27" s="86"/>
      <c r="I27" s="86"/>
      <c r="J27" s="2"/>
      <c r="K27" s="2"/>
    </row>
    <row r="28" spans="1:15" s="33" customFormat="1" x14ac:dyDescent="0.25">
      <c r="A28" s="86"/>
      <c r="B28" s="86"/>
      <c r="C28" s="86"/>
      <c r="D28" s="86"/>
      <c r="E28" s="86"/>
      <c r="F28" s="86"/>
      <c r="G28" s="86"/>
      <c r="H28" s="86"/>
      <c r="I28" s="86"/>
      <c r="J28" s="2"/>
      <c r="K28" s="2"/>
      <c r="L28" s="2"/>
      <c r="M28" s="2"/>
      <c r="N28" s="2"/>
    </row>
    <row r="29" spans="1:15" s="33" customFormat="1" x14ac:dyDescent="0.25">
      <c r="A29" s="86"/>
      <c r="B29" s="86"/>
      <c r="C29" s="86"/>
      <c r="D29" s="86"/>
      <c r="E29" s="86"/>
      <c r="F29" s="86"/>
      <c r="G29" s="86"/>
      <c r="H29" s="86"/>
      <c r="I29" s="86"/>
      <c r="J29" s="2"/>
      <c r="K29" s="2"/>
      <c r="L29" s="2"/>
      <c r="M29" s="2"/>
      <c r="N29" s="2"/>
    </row>
    <row r="30" spans="1:15" s="33" customFormat="1" x14ac:dyDescent="0.25">
      <c r="A30" s="86"/>
      <c r="B30" s="86"/>
      <c r="C30" s="86"/>
      <c r="D30" s="86"/>
      <c r="E30" s="86"/>
      <c r="F30" s="86"/>
      <c r="G30" s="86"/>
      <c r="H30" s="86"/>
      <c r="I30" s="86"/>
      <c r="J30" s="2"/>
      <c r="K30" s="2"/>
      <c r="L30" s="2"/>
      <c r="M30" s="2"/>
      <c r="N30" s="2"/>
      <c r="O30" s="86"/>
    </row>
    <row r="31" spans="1:15" s="33" customFormat="1" x14ac:dyDescent="0.25">
      <c r="A31" s="86"/>
      <c r="B31" s="86"/>
      <c r="C31" s="86"/>
      <c r="D31" s="86"/>
      <c r="E31" s="86"/>
      <c r="F31" s="86"/>
      <c r="G31" s="86"/>
      <c r="H31" s="86"/>
      <c r="I31" s="86"/>
      <c r="J31" s="2"/>
      <c r="K31" s="2"/>
      <c r="L31" s="2"/>
      <c r="M31" s="2"/>
      <c r="N31" s="2"/>
      <c r="O31" s="86"/>
    </row>
    <row r="32" spans="1:15" s="33" customFormat="1" x14ac:dyDescent="0.25">
      <c r="A32" s="86"/>
      <c r="B32" s="86"/>
      <c r="C32" s="86"/>
      <c r="D32" s="86"/>
      <c r="E32" s="86"/>
      <c r="F32" s="86"/>
      <c r="G32" s="86"/>
      <c r="H32" s="86"/>
      <c r="I32" s="86"/>
      <c r="J32" s="2"/>
      <c r="K32" s="2"/>
      <c r="L32" s="2"/>
      <c r="M32" s="2"/>
      <c r="N32" s="2"/>
      <c r="O32" s="86"/>
    </row>
    <row r="33" spans="1:15" s="33" customFormat="1" x14ac:dyDescent="0.25">
      <c r="A33" s="86"/>
      <c r="B33" s="86"/>
      <c r="C33" s="86"/>
      <c r="D33" s="86"/>
      <c r="E33" s="86"/>
      <c r="F33" s="86"/>
      <c r="G33" s="86"/>
      <c r="H33" s="86"/>
      <c r="I33" s="86"/>
      <c r="J33" s="2"/>
      <c r="K33" s="2"/>
      <c r="L33" s="2"/>
      <c r="M33" s="2"/>
      <c r="N33" s="2"/>
      <c r="O33" s="86"/>
    </row>
    <row r="34" spans="1:15" s="34" customFormat="1" x14ac:dyDescent="0.25">
      <c r="A34" s="86"/>
      <c r="B34" s="86"/>
      <c r="C34" s="86"/>
      <c r="D34" s="86"/>
      <c r="E34" s="86"/>
      <c r="F34" s="86"/>
      <c r="G34" s="86"/>
      <c r="H34" s="86"/>
      <c r="I34" s="86"/>
      <c r="J34" s="2"/>
      <c r="K34" s="2"/>
      <c r="L34" s="2"/>
      <c r="M34" s="2"/>
      <c r="N34" s="2"/>
      <c r="O34" s="86"/>
    </row>
    <row r="35" spans="1:15" s="34" customFormat="1" x14ac:dyDescent="0.25">
      <c r="A35" s="86"/>
      <c r="B35" s="86"/>
      <c r="C35" s="86"/>
      <c r="D35" s="86"/>
      <c r="E35" s="86"/>
      <c r="F35" s="86"/>
      <c r="G35" s="86"/>
      <c r="H35" s="86"/>
      <c r="I35" s="86"/>
      <c r="J35" s="2"/>
      <c r="K35" s="2"/>
      <c r="L35" s="2"/>
      <c r="M35" s="2"/>
      <c r="N35" s="2"/>
      <c r="O35" s="86"/>
    </row>
    <row r="36" spans="1:15" s="34" customFormat="1" x14ac:dyDescent="0.25">
      <c r="A36" s="86"/>
      <c r="B36" s="86"/>
      <c r="C36" s="86"/>
      <c r="D36" s="86"/>
      <c r="E36" s="86"/>
      <c r="F36" s="86"/>
      <c r="G36" s="86"/>
      <c r="H36" s="86"/>
      <c r="I36" s="86"/>
      <c r="J36" s="2"/>
      <c r="K36" s="2"/>
      <c r="L36" s="2"/>
      <c r="M36" s="2"/>
      <c r="N36" s="2"/>
      <c r="O36" s="86"/>
    </row>
    <row r="37" spans="1:15" s="34" customFormat="1" x14ac:dyDescent="0.25">
      <c r="A37" s="86"/>
      <c r="B37" s="86"/>
      <c r="C37" s="86"/>
      <c r="D37" s="86"/>
      <c r="E37" s="86"/>
      <c r="F37" s="86"/>
      <c r="G37" s="86"/>
      <c r="H37" s="86"/>
      <c r="I37" s="86"/>
      <c r="J37" s="2"/>
      <c r="K37" s="2"/>
      <c r="L37" s="2"/>
      <c r="M37" s="2"/>
      <c r="N37" s="2"/>
      <c r="O37" s="86"/>
    </row>
    <row r="38" spans="1:15" s="34" customFormat="1" x14ac:dyDescent="0.25">
      <c r="A38" s="86"/>
      <c r="B38" s="86"/>
      <c r="C38" s="86"/>
      <c r="D38" s="86"/>
      <c r="E38" s="86"/>
      <c r="F38" s="86"/>
      <c r="G38" s="86"/>
      <c r="H38" s="86"/>
      <c r="I38" s="86"/>
      <c r="J38" s="2"/>
      <c r="K38" s="2"/>
      <c r="L38" s="2"/>
      <c r="M38" s="2"/>
      <c r="N38" s="2"/>
      <c r="O38" s="86"/>
    </row>
    <row r="39" spans="1:15" s="34" customFormat="1" x14ac:dyDescent="0.25">
      <c r="A39" s="86"/>
      <c r="B39" s="86"/>
      <c r="C39" s="86"/>
      <c r="D39" s="86"/>
      <c r="E39" s="86"/>
      <c r="F39" s="86"/>
      <c r="G39" s="86"/>
      <c r="H39" s="86"/>
      <c r="I39" s="86"/>
      <c r="J39" s="2"/>
      <c r="K39" s="2"/>
      <c r="L39" s="2"/>
      <c r="M39" s="2"/>
      <c r="N39" s="2"/>
      <c r="O39" s="86"/>
    </row>
    <row r="40" spans="1:15" s="34" customFormat="1" x14ac:dyDescent="0.25">
      <c r="A40" s="86"/>
      <c r="B40" s="86"/>
      <c r="C40" s="86"/>
      <c r="D40" s="86"/>
      <c r="E40" s="86"/>
      <c r="F40" s="86"/>
      <c r="G40" s="86"/>
      <c r="H40" s="86"/>
      <c r="I40" s="86"/>
      <c r="J40" s="2"/>
      <c r="K40" s="2"/>
      <c r="L40" s="2"/>
      <c r="M40" s="2"/>
      <c r="N40" s="2"/>
      <c r="O40" s="86"/>
    </row>
    <row r="41" spans="1:15" s="34" customFormat="1" x14ac:dyDescent="0.25">
      <c r="A41" s="86"/>
      <c r="B41" s="86"/>
      <c r="C41" s="86"/>
      <c r="D41" s="86"/>
      <c r="E41" s="86"/>
      <c r="F41" s="86"/>
      <c r="G41" s="86"/>
      <c r="H41" s="86"/>
      <c r="I41" s="86"/>
      <c r="J41" s="2"/>
      <c r="K41" s="2"/>
      <c r="L41" s="2"/>
      <c r="M41" s="2"/>
      <c r="N41" s="2"/>
      <c r="O41" s="86"/>
    </row>
    <row r="42" spans="1:15" s="5" customFormat="1" x14ac:dyDescent="0.2">
      <c r="A42" s="87"/>
      <c r="B42" s="86"/>
      <c r="C42" s="87"/>
      <c r="D42" s="87"/>
      <c r="E42" s="87"/>
      <c r="F42" s="87"/>
      <c r="G42" s="87"/>
      <c r="H42" s="87"/>
      <c r="I42" s="87"/>
      <c r="J42" s="2"/>
      <c r="K42" s="2"/>
      <c r="L42" s="2"/>
      <c r="M42" s="2"/>
      <c r="N42" s="2"/>
      <c r="O42" s="88"/>
    </row>
    <row r="43" spans="1:15" s="5" customFormat="1" x14ac:dyDescent="0.2">
      <c r="A43" s="87"/>
      <c r="B43" s="86"/>
      <c r="C43" s="87"/>
      <c r="D43" s="87"/>
      <c r="E43" s="87"/>
      <c r="F43" s="87"/>
      <c r="G43" s="87"/>
      <c r="H43" s="87"/>
      <c r="I43" s="87"/>
      <c r="J43" s="2"/>
      <c r="K43" s="2"/>
      <c r="L43" s="2"/>
      <c r="M43" s="2"/>
      <c r="N43" s="2"/>
      <c r="O43" s="88"/>
    </row>
    <row r="44" spans="1:15" s="34" customFormat="1" x14ac:dyDescent="0.25">
      <c r="A44" s="86"/>
      <c r="B44" s="86"/>
      <c r="C44" s="86"/>
      <c r="D44" s="86"/>
      <c r="E44" s="86"/>
      <c r="F44" s="86"/>
      <c r="G44" s="86"/>
      <c r="H44" s="86"/>
      <c r="I44" s="86"/>
      <c r="J44" s="2"/>
      <c r="K44" s="2"/>
      <c r="L44" s="2"/>
      <c r="M44" s="2"/>
      <c r="N44" s="2"/>
      <c r="O44" s="86"/>
    </row>
    <row r="45" spans="1:15" s="34" customFormat="1" x14ac:dyDescent="0.25">
      <c r="A45" s="86"/>
      <c r="B45" s="86"/>
      <c r="C45" s="86"/>
      <c r="D45" s="86"/>
      <c r="E45" s="86"/>
      <c r="F45" s="86"/>
      <c r="G45" s="86"/>
      <c r="H45" s="86"/>
      <c r="I45" s="86"/>
      <c r="J45" s="2"/>
      <c r="K45" s="2"/>
      <c r="L45" s="2"/>
      <c r="M45" s="2"/>
      <c r="N45" s="2"/>
      <c r="O45" s="86"/>
    </row>
    <row r="46" spans="1:15" s="34" customFormat="1" x14ac:dyDescent="0.25">
      <c r="A46" s="86"/>
      <c r="B46" s="86"/>
      <c r="C46" s="86"/>
      <c r="D46" s="86"/>
      <c r="E46" s="86"/>
      <c r="F46" s="86"/>
      <c r="G46" s="86"/>
      <c r="H46" s="86"/>
      <c r="I46" s="86"/>
      <c r="J46" s="2"/>
      <c r="K46" s="2"/>
      <c r="L46" s="2"/>
      <c r="M46" s="2"/>
      <c r="N46" s="2"/>
      <c r="O46" s="86"/>
    </row>
    <row r="47" spans="1:15" s="34" customFormat="1" x14ac:dyDescent="0.25">
      <c r="A47" s="86"/>
      <c r="B47" s="86"/>
      <c r="C47" s="86"/>
      <c r="D47" s="86"/>
      <c r="E47" s="86"/>
      <c r="F47" s="86"/>
      <c r="G47" s="86"/>
      <c r="H47" s="86"/>
      <c r="I47" s="86"/>
      <c r="J47" s="2"/>
      <c r="K47" s="2"/>
      <c r="L47" s="2"/>
      <c r="M47" s="2"/>
      <c r="N47" s="2"/>
      <c r="O47" s="86"/>
    </row>
    <row r="48" spans="1:15" s="34" customFormat="1" x14ac:dyDescent="0.25">
      <c r="A48" s="86"/>
      <c r="B48" s="86"/>
      <c r="C48" s="86"/>
      <c r="D48" s="86"/>
      <c r="E48" s="86"/>
      <c r="F48" s="86"/>
      <c r="G48" s="86"/>
      <c r="H48" s="86"/>
      <c r="I48" s="86"/>
      <c r="J48" s="2"/>
      <c r="K48" s="2"/>
      <c r="L48" s="2"/>
      <c r="M48" s="2"/>
      <c r="N48" s="2"/>
      <c r="O48" s="86"/>
    </row>
    <row r="49" spans="1:15" s="34" customFormat="1" x14ac:dyDescent="0.25">
      <c r="A49" s="86"/>
      <c r="B49" s="86"/>
      <c r="C49" s="86"/>
      <c r="D49" s="86"/>
      <c r="E49" s="86"/>
      <c r="F49" s="86"/>
      <c r="G49" s="86"/>
      <c r="H49" s="86"/>
      <c r="I49" s="86"/>
      <c r="J49" s="2"/>
      <c r="K49" s="2"/>
      <c r="L49" s="2"/>
      <c r="M49" s="2"/>
      <c r="N49" s="2"/>
      <c r="O49" s="86"/>
    </row>
    <row r="50" spans="1:15" s="34" customFormat="1" x14ac:dyDescent="0.25">
      <c r="A50" s="86"/>
      <c r="B50" s="86"/>
      <c r="C50" s="86"/>
      <c r="D50" s="86"/>
      <c r="E50" s="86"/>
      <c r="F50" s="86"/>
      <c r="G50" s="86"/>
      <c r="H50" s="86"/>
      <c r="I50" s="86"/>
      <c r="J50" s="2"/>
      <c r="K50" s="2"/>
      <c r="L50" s="2"/>
      <c r="M50" s="2"/>
      <c r="N50" s="2"/>
      <c r="O50" s="86"/>
    </row>
    <row r="51" spans="1:15" s="34" customFormat="1" x14ac:dyDescent="0.25">
      <c r="A51" s="86"/>
      <c r="B51" s="86"/>
      <c r="C51" s="86"/>
      <c r="D51" s="86"/>
      <c r="E51" s="86"/>
      <c r="F51" s="86"/>
      <c r="G51" s="86"/>
      <c r="H51" s="86"/>
      <c r="I51" s="86"/>
      <c r="J51" s="2"/>
      <c r="K51" s="2"/>
      <c r="L51" s="2"/>
      <c r="M51" s="2"/>
      <c r="N51" s="2"/>
      <c r="O51" s="86"/>
    </row>
    <row r="52" spans="1:15" s="34" customFormat="1" x14ac:dyDescent="0.25">
      <c r="J52" s="2"/>
      <c r="K52" s="2"/>
      <c r="L52" s="2"/>
      <c r="M52" s="2"/>
      <c r="N52" s="2"/>
    </row>
  </sheetData>
  <sheetProtection algorithmName="SHA-512" hashValue="ovmKjMsX+jsSAt5MO+OpyHZtjq6GZatmBUUelJKEoo+VWl0rsc9GKlkD7pIeO/Mpt21d5TS+a/FrksyQ17hZiA==" saltValue="c9dtxtahTHE5JzaX8vAaNw==" spinCount="100000" sheet="1" formatCells="0" formatRows="0" insertRows="0" deleteRows="0" autoFilter="0"/>
  <dataConsolidate/>
  <mergeCells count="23">
    <mergeCell ref="A16:E16"/>
    <mergeCell ref="B17:E17"/>
    <mergeCell ref="O5:O8"/>
    <mergeCell ref="J8:L8"/>
    <mergeCell ref="J5:K5"/>
    <mergeCell ref="J6:K6"/>
    <mergeCell ref="A10:E10"/>
    <mergeCell ref="A21:H21"/>
    <mergeCell ref="J9:N9"/>
    <mergeCell ref="A1:A2"/>
    <mergeCell ref="B6:E6"/>
    <mergeCell ref="B7:E7"/>
    <mergeCell ref="L6:M6"/>
    <mergeCell ref="A4:H4"/>
    <mergeCell ref="B5:D5"/>
    <mergeCell ref="B1:M1"/>
    <mergeCell ref="B2:M2"/>
    <mergeCell ref="G5:H5"/>
    <mergeCell ref="L5:M5"/>
    <mergeCell ref="A20:H20"/>
    <mergeCell ref="J4:N4"/>
    <mergeCell ref="J11:O17"/>
    <mergeCell ref="B11:C11"/>
  </mergeCells>
  <dataValidations count="10">
    <dataValidation type="list" allowBlank="1" showInputMessage="1" showErrorMessage="1" sqref="O2" xr:uid="{00000000-0002-0000-0000-000000000000}">
      <formula1>"ENG,FRA,ESP"</formula1>
    </dataValidation>
    <dataValidation type="list" allowBlank="1" showInputMessage="1" showErrorMessage="1" sqref="B11:C11" xr:uid="{00000000-0002-0000-0000-000001000000}">
      <formula1>FlagName</formula1>
    </dataValidation>
    <dataValidation type="list" allowBlank="1" showInputMessage="1" showErrorMessage="1" sqref="B12" xr:uid="{00000000-0002-0000-0000-000002000000}">
      <formula1>SpeciesCod</formula1>
    </dataValidation>
    <dataValidation type="list" allowBlank="1" showInputMessage="1" showErrorMessage="1" sqref="A25:B51" xr:uid="{00000000-0002-0000-0000-000007000000}">
      <formula1>FlagCod</formula1>
    </dataValidation>
    <dataValidation type="list" allowBlank="1" showInputMessage="1" showErrorMessage="1" sqref="B14" xr:uid="{53FDDDBF-26A1-4ACF-AF97-76C6B25F1F5B}">
      <formula1>"s1,s2"</formula1>
    </dataValidation>
    <dataValidation type="list" allowBlank="1" showInputMessage="1" showErrorMessage="1" sqref="C25:C51" xr:uid="{C394F8CE-9CDE-4FE4-894B-48E0D7E5D288}">
      <formula1>AreasCod</formula1>
    </dataValidation>
    <dataValidation type="list" allowBlank="1" showInputMessage="1" showErrorMessage="1" sqref="D25:D51" xr:uid="{A7908B29-EEFE-4D7E-B40C-26125567699F}">
      <formula1>GearCod</formula1>
    </dataValidation>
    <dataValidation type="list" allowBlank="1" showInputMessage="1" showErrorMessage="1" sqref="F25:F51" xr:uid="{829E6E33-A3A6-439F-9A45-2E359AF35B07}">
      <formula1>ProdTypeCod</formula1>
    </dataValidation>
    <dataValidation type="list" allowBlank="1" showInputMessage="1" showErrorMessage="1" sqref="G25:G51" xr:uid="{341A975D-5494-49CF-870A-1F39B3948385}">
      <formula1>ProdShapeCod</formula1>
    </dataValidation>
    <dataValidation type="whole" allowBlank="1" showInputMessage="1" showErrorMessage="1" sqref="B13" xr:uid="{1235FCBD-D1A8-4CCE-81AC-20584F9994B7}">
      <formula1>1990</formula1>
      <formula2>YEAR(NOW())</formula2>
    </dataValidation>
  </dataValidations>
  <hyperlinks>
    <hyperlink ref="D22" location="GearCod" display="GearCod" xr:uid="{00000000-0004-0000-0000-000007000000}"/>
    <hyperlink ref="A17" location="'CP16B (RC)'!A1" display="'CP16B (RC)'!A1" xr:uid="{00000000-0004-0000-0000-000008000000}"/>
    <hyperlink ref="A11" location="FlagName" display="FlagName" xr:uid="{00000000-0004-0000-0000-00000C000000}"/>
    <hyperlink ref="A12" location="SpeciesCod" display="SpeciesCod" xr:uid="{00000000-0004-0000-0000-00000D000000}"/>
    <hyperlink ref="A22" location="FlagCod" display="FlagCod" xr:uid="{B84CBB2A-6326-4DA9-9451-8BC462DA1D21}"/>
    <hyperlink ref="B22" location="FlagCod" display="FlagCod" xr:uid="{3EB49E76-185B-439F-9EE4-4F64E04B602F}"/>
    <hyperlink ref="C22" location="AreasCod" display="AreasCod" xr:uid="{C6054280-E369-47B4-9853-AF39B73C17C4}"/>
    <hyperlink ref="F22" location="ProdTypeCod" display="ProdTypeCod" xr:uid="{69E5ECF5-D17C-4EBE-9F44-176D934406DB}"/>
    <hyperlink ref="G22" location="ProdShapeCod" display="ProdShapeCod" xr:uid="{36F070D9-8CFA-412B-8016-CF76EE442CAE}"/>
  </hyperlinks>
  <pageMargins left="0.19685039370078741" right="0.19685039370078741" top="0.74803149606299213" bottom="0.74803149606299213" header="0.31496062992125984" footer="0.31496062992125984"/>
  <pageSetup paperSize="9" scale="90" fitToWidth="2"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P50"/>
  <sheetViews>
    <sheetView zoomScaleNormal="100" workbookViewId="0">
      <selection activeCell="J24" sqref="J24"/>
    </sheetView>
  </sheetViews>
  <sheetFormatPr defaultColWidth="16.85546875" defaultRowHeight="15" x14ac:dyDescent="0.25"/>
  <cols>
    <col min="1" max="1" width="19.140625" style="3" bestFit="1" customWidth="1"/>
    <col min="2" max="5" width="19.28515625" style="3" customWidth="1"/>
    <col min="6" max="6" width="22.85546875" style="3" bestFit="1" customWidth="1"/>
    <col min="7" max="7" width="11.28515625" style="3" bestFit="1" customWidth="1"/>
    <col min="8" max="8" width="12.140625" style="3" bestFit="1" customWidth="1"/>
    <col min="9" max="9" width="9.5703125" style="3" bestFit="1" customWidth="1"/>
    <col min="10" max="10" width="8.140625" style="3" bestFit="1" customWidth="1"/>
    <col min="11" max="11" width="19.140625" style="3" bestFit="1" customWidth="1"/>
    <col min="12" max="14" width="2.140625" style="3" customWidth="1"/>
    <col min="15" max="15" width="6.28515625" style="3" bestFit="1" customWidth="1"/>
    <col min="16" max="16" width="7.7109375" style="3" bestFit="1" customWidth="1"/>
    <col min="17" max="16384" width="16.85546875" style="3"/>
  </cols>
  <sheetData>
    <row r="1" spans="1:16" s="6" customFormat="1" ht="21" x14ac:dyDescent="0.25">
      <c r="A1" s="167" t="str">
        <f>'CP16A (SD)'!A1</f>
        <v>CP16-SDP_BiRp</v>
      </c>
      <c r="B1" s="173" t="str">
        <f>VLOOKUP("T0B",tblTranslation[],LangNameID,FALSE)</f>
        <v>RE-EXPORT BIANNUAL REPORT FORM</v>
      </c>
      <c r="C1" s="173"/>
      <c r="D1" s="173"/>
      <c r="E1" s="173"/>
      <c r="F1" s="173"/>
      <c r="G1" s="173"/>
      <c r="H1" s="173"/>
      <c r="I1" s="173"/>
      <c r="J1" s="173"/>
      <c r="K1" s="173"/>
      <c r="L1" s="173"/>
      <c r="M1" s="173"/>
      <c r="N1" s="42"/>
      <c r="O1" s="15" t="str">
        <f>'CP16A (SD)'!N1</f>
        <v>Version</v>
      </c>
      <c r="P1" s="16" t="str">
        <f>'CP16A (SD)'!O1</f>
        <v>Language</v>
      </c>
    </row>
    <row r="2" spans="1:16" s="8" customFormat="1" ht="11.25" x14ac:dyDescent="0.25">
      <c r="A2" s="168"/>
      <c r="B2" s="200" t="str">
        <f>'CP16A (SD)'!B2</f>
        <v>ICCAT: INTERNATIONAL COMMISSION FOR THE CONSERVATION OF ATLANTIC TUNAS</v>
      </c>
      <c r="C2" s="200"/>
      <c r="D2" s="200"/>
      <c r="E2" s="200"/>
      <c r="F2" s="200"/>
      <c r="G2" s="200"/>
      <c r="H2" s="200"/>
      <c r="I2" s="200"/>
      <c r="J2" s="200"/>
      <c r="K2" s="200"/>
      <c r="L2" s="200"/>
      <c r="M2" s="200"/>
      <c r="N2" s="19"/>
      <c r="O2" s="43" t="str">
        <f>'CP16A (SD)'!N2</f>
        <v>2023a</v>
      </c>
      <c r="P2" s="44" t="str">
        <f>'CP16A (SD)'!O2</f>
        <v>ENG</v>
      </c>
    </row>
    <row r="3" spans="1:16" s="8" customFormat="1" ht="11.25" x14ac:dyDescent="0.25"/>
    <row r="4" spans="1:16" s="8" customFormat="1" ht="11.25" x14ac:dyDescent="0.25">
      <c r="A4" s="180" t="str">
        <f>'CP16A (SD)'!A10</f>
        <v>Data set characteristics</v>
      </c>
      <c r="B4" s="181"/>
      <c r="C4" s="181"/>
      <c r="D4" s="181"/>
      <c r="E4" s="181"/>
      <c r="F4" s="12"/>
      <c r="G4" s="12"/>
      <c r="H4" s="12"/>
      <c r="I4" s="25"/>
      <c r="J4" s="38"/>
      <c r="K4" s="38"/>
      <c r="L4" s="38"/>
      <c r="M4" s="12"/>
      <c r="N4" s="12"/>
      <c r="O4" s="12"/>
      <c r="P4" s="39"/>
    </row>
    <row r="5" spans="1:16" s="8" customFormat="1" ht="11.25" x14ac:dyDescent="0.25">
      <c r="A5" s="122"/>
      <c r="B5" s="123"/>
      <c r="C5" s="123"/>
      <c r="D5" s="123"/>
      <c r="E5" s="123"/>
      <c r="F5" s="123"/>
      <c r="G5" s="123"/>
      <c r="H5" s="123"/>
      <c r="I5" s="123"/>
      <c r="J5" s="123"/>
      <c r="K5" s="123"/>
      <c r="L5" s="123"/>
      <c r="M5" s="123"/>
      <c r="N5" s="123"/>
      <c r="O5" s="123"/>
      <c r="P5" s="27"/>
    </row>
    <row r="6" spans="1:16" s="8" customFormat="1" ht="11.25" x14ac:dyDescent="0.25">
      <c r="A6" s="124" t="str">
        <f>'CP16A (SD)'!A11</f>
        <v>Reporting Flag</v>
      </c>
      <c r="B6" s="31" t="str">
        <f>IF('CP16A (SD)'!B11&gt;0, 'CP16A (SD)'!B11,"")</f>
        <v/>
      </c>
      <c r="C6" s="31">
        <f>'CP16A (SD)'!E11</f>
        <v>0</v>
      </c>
      <c r="D6" s="123"/>
      <c r="E6" s="123"/>
      <c r="F6" s="123"/>
      <c r="G6" s="123"/>
      <c r="H6" s="123"/>
      <c r="I6" s="123"/>
      <c r="J6" s="123"/>
      <c r="K6" s="123"/>
      <c r="L6" s="123"/>
      <c r="M6" s="123"/>
      <c r="N6" s="123"/>
      <c r="O6" s="123"/>
      <c r="P6" s="27"/>
    </row>
    <row r="7" spans="1:16" s="8" customFormat="1" ht="11.25" x14ac:dyDescent="0.25">
      <c r="A7" s="124" t="str">
        <f>'CP16A (SD)'!A12</f>
        <v>Species</v>
      </c>
      <c r="B7" s="32" t="str">
        <f>IF('CP16A (SD)'!B12&gt;0, 'CP16A (SD)'!B12,"")</f>
        <v/>
      </c>
      <c r="C7" s="123"/>
      <c r="D7" s="123"/>
      <c r="E7" s="123"/>
      <c r="F7" s="123"/>
      <c r="G7" s="123"/>
      <c r="H7" s="123"/>
      <c r="I7" s="123"/>
      <c r="J7" s="123"/>
      <c r="K7" s="123"/>
      <c r="L7" s="123"/>
      <c r="M7" s="123"/>
      <c r="N7" s="123"/>
      <c r="O7" s="123"/>
      <c r="P7" s="27"/>
    </row>
    <row r="8" spans="1:16" s="8" customFormat="1" ht="11.25" x14ac:dyDescent="0.25">
      <c r="A8" s="124" t="str">
        <f>'CP16A (SD)'!A13</f>
        <v>Year</v>
      </c>
      <c r="B8" s="119" t="str">
        <f>IF('CP16A (SD)'!B13&gt;0, 'CP16A (SD)'!B13,"")</f>
        <v/>
      </c>
      <c r="C8" s="123"/>
      <c r="D8" s="123"/>
      <c r="E8" s="123"/>
      <c r="F8" s="123"/>
      <c r="G8" s="123"/>
      <c r="H8" s="123"/>
      <c r="I8" s="123"/>
      <c r="J8" s="123"/>
      <c r="K8" s="123"/>
      <c r="L8" s="123"/>
      <c r="M8" s="123"/>
      <c r="N8" s="123"/>
      <c r="O8" s="123"/>
      <c r="P8" s="68"/>
    </row>
    <row r="9" spans="1:16" s="8" customFormat="1" ht="11.25" x14ac:dyDescent="0.25">
      <c r="A9" s="124" t="str">
        <f>'CP16A (SD)'!A14</f>
        <v>Period</v>
      </c>
      <c r="B9" s="31" t="str">
        <f>IF('CP16A (SD)'!B14&gt;0, 'CP16A (SD)'!B14,"")</f>
        <v/>
      </c>
      <c r="C9" s="123"/>
      <c r="D9" s="123"/>
      <c r="E9" s="123"/>
      <c r="F9" s="123"/>
      <c r="G9" s="123"/>
      <c r="H9" s="123"/>
      <c r="I9" s="123"/>
      <c r="J9" s="123"/>
      <c r="K9" s="123"/>
      <c r="L9" s="123"/>
      <c r="M9" s="123"/>
      <c r="N9" s="123"/>
      <c r="O9" s="123"/>
      <c r="P9" s="68"/>
    </row>
    <row r="10" spans="1:16" s="8" customFormat="1" ht="11.25" x14ac:dyDescent="0.25">
      <c r="A10" s="123"/>
      <c r="B10" s="123"/>
      <c r="C10" s="32"/>
      <c r="D10" s="32"/>
      <c r="E10" s="123"/>
      <c r="F10" s="123"/>
      <c r="G10" s="123"/>
      <c r="H10" s="123"/>
      <c r="I10" s="123"/>
      <c r="J10" s="123"/>
      <c r="K10" s="123"/>
      <c r="L10" s="123"/>
      <c r="M10" s="123"/>
      <c r="N10" s="123"/>
      <c r="O10" s="123"/>
      <c r="P10" s="27"/>
    </row>
    <row r="11" spans="1:16" s="8" customFormat="1" ht="11.25" x14ac:dyDescent="0.25">
      <c r="A11" s="122"/>
      <c r="B11" s="123"/>
      <c r="C11" s="123"/>
      <c r="D11" s="123"/>
      <c r="E11" s="123"/>
      <c r="F11" s="123"/>
      <c r="G11" s="123"/>
      <c r="H11" s="123"/>
      <c r="I11" s="123"/>
      <c r="J11" s="123"/>
      <c r="K11" s="123"/>
      <c r="L11" s="123"/>
      <c r="M11" s="123"/>
      <c r="N11" s="123"/>
      <c r="O11" s="123"/>
      <c r="P11" s="27"/>
    </row>
    <row r="12" spans="1:16" s="8" customFormat="1" ht="12" thickBot="1" x14ac:dyDescent="0.3">
      <c r="A12" s="122"/>
      <c r="B12" s="123"/>
      <c r="C12" s="123"/>
      <c r="D12" s="123"/>
      <c r="E12" s="123"/>
      <c r="F12" s="123"/>
      <c r="G12" s="123"/>
      <c r="H12" s="123"/>
      <c r="I12" s="123"/>
      <c r="J12" s="123"/>
      <c r="K12" s="123"/>
      <c r="L12" s="123"/>
      <c r="M12" s="123"/>
      <c r="N12" s="123"/>
      <c r="O12" s="123"/>
      <c r="P12" s="27"/>
    </row>
    <row r="13" spans="1:16" s="8" customFormat="1" ht="11.25" x14ac:dyDescent="0.25">
      <c r="A13" s="203" t="s">
        <v>601</v>
      </c>
      <c r="B13" s="204"/>
      <c r="C13" s="204"/>
      <c r="D13" s="204"/>
      <c r="E13" s="205"/>
      <c r="F13" s="123"/>
      <c r="G13" s="123"/>
      <c r="H13" s="123"/>
      <c r="I13" s="123"/>
      <c r="J13" s="123"/>
      <c r="K13" s="123"/>
      <c r="L13" s="123"/>
      <c r="M13" s="123"/>
      <c r="N13" s="123"/>
      <c r="O13" s="123"/>
      <c r="P13" s="27"/>
    </row>
    <row r="14" spans="1:16" s="8" customFormat="1" ht="12" thickBot="1" x14ac:dyDescent="0.3">
      <c r="A14" s="35" t="str">
        <f>VLOOKUP("T03",tblTranslation[],LangFieldID,FALSE)</f>
        <v>CP16A</v>
      </c>
      <c r="B14" s="201" t="str">
        <f>VLOOKUP("T03",tblTranslation[],LangNameID,FALSE)</f>
        <v>Statistical Document Biannual Report Form</v>
      </c>
      <c r="C14" s="201"/>
      <c r="D14" s="201"/>
      <c r="E14" s="202"/>
      <c r="F14" s="123"/>
      <c r="G14" s="123"/>
      <c r="H14" s="123"/>
      <c r="I14" s="123"/>
      <c r="J14" s="123"/>
      <c r="K14" s="123"/>
      <c r="L14" s="123"/>
      <c r="M14" s="123"/>
      <c r="N14" s="123"/>
      <c r="O14" s="123"/>
      <c r="P14" s="27"/>
    </row>
    <row r="15" spans="1:16" s="8" customFormat="1" ht="11.25" x14ac:dyDescent="0.25">
      <c r="A15" s="123"/>
      <c r="B15" s="123"/>
      <c r="C15" s="123"/>
      <c r="D15" s="123"/>
      <c r="E15" s="123"/>
      <c r="F15" s="123"/>
      <c r="G15" s="123"/>
      <c r="H15" s="123"/>
      <c r="I15" s="123"/>
      <c r="J15" s="123"/>
      <c r="K15" s="123"/>
      <c r="L15" s="123"/>
      <c r="M15" s="123"/>
      <c r="N15" s="123"/>
      <c r="O15" s="123"/>
      <c r="P15" s="27"/>
    </row>
    <row r="16" spans="1:16" s="8" customFormat="1" ht="11.25" x14ac:dyDescent="0.25">
      <c r="A16" s="122"/>
      <c r="B16" s="123"/>
      <c r="C16" s="123"/>
      <c r="D16" s="123"/>
      <c r="E16" s="40"/>
      <c r="F16" s="40"/>
      <c r="G16" s="40"/>
      <c r="H16" s="40"/>
      <c r="I16" s="40"/>
      <c r="J16" s="40"/>
      <c r="K16" s="40"/>
      <c r="L16" s="40"/>
      <c r="M16" s="40"/>
      <c r="N16" s="40"/>
      <c r="O16" s="123"/>
      <c r="P16" s="41"/>
    </row>
    <row r="17" spans="1:16" s="8" customFormat="1" ht="11.25" x14ac:dyDescent="0.25">
      <c r="A17" s="13"/>
      <c r="B17" s="19"/>
      <c r="C17" s="19"/>
      <c r="D17" s="19"/>
      <c r="E17" s="19"/>
      <c r="F17" s="19"/>
      <c r="G17" s="19"/>
      <c r="H17" s="19"/>
      <c r="I17" s="19"/>
      <c r="J17" s="19"/>
      <c r="K17" s="19"/>
      <c r="L17" s="19"/>
      <c r="M17" s="19"/>
      <c r="N17" s="19"/>
      <c r="O17" s="19"/>
      <c r="P17" s="18"/>
    </row>
    <row r="18" spans="1:16" s="8" customFormat="1" ht="12.75" x14ac:dyDescent="0.25">
      <c r="A18" s="206"/>
      <c r="B18" s="206"/>
      <c r="C18" s="206"/>
      <c r="D18" s="206"/>
      <c r="E18" s="206"/>
    </row>
    <row r="19" spans="1:16" s="8" customFormat="1" ht="11.25" x14ac:dyDescent="0.25">
      <c r="A19" s="207" t="str">
        <f>VLOOKUP("D10",tblTranslation[],LangFieldID,FALSE)</f>
        <v>Mandatory information</v>
      </c>
      <c r="B19" s="208"/>
      <c r="C19" s="208"/>
      <c r="D19" s="208"/>
      <c r="E19" s="208"/>
      <c r="F19" s="208"/>
      <c r="G19" s="208"/>
      <c r="H19" s="208"/>
      <c r="I19" s="209"/>
      <c r="J19" s="198" t="str">
        <f>VLOOKUP("D20",tblTranslation[],LangFieldID,FALSE)</f>
        <v>Optional information</v>
      </c>
      <c r="K19" s="199"/>
    </row>
    <row r="20" spans="1:16" s="8" customFormat="1" ht="11.25" x14ac:dyDescent="0.25">
      <c r="A20" s="89"/>
      <c r="B20" s="120"/>
      <c r="C20" s="195" t="str">
        <f>VLOOKUP("D31",tblTranslation[],LangFieldID,FALSE)</f>
        <v>Intermediate Imports</v>
      </c>
      <c r="D20" s="196"/>
      <c r="E20" s="197"/>
      <c r="F20" s="120"/>
      <c r="G20" s="120"/>
      <c r="H20" s="120"/>
      <c r="I20" s="90"/>
      <c r="J20" s="198"/>
      <c r="K20" s="199"/>
    </row>
    <row r="21" spans="1:16" s="8" customFormat="1" ht="33.75" x14ac:dyDescent="0.25">
      <c r="A21" s="158" t="str">
        <f>VLOOKUP(A23,tblTranslation[],LangFieldID,FALSE)</f>
        <v>Fishing Flag (cod)</v>
      </c>
      <c r="B21" s="158" t="str">
        <f>VLOOKUP(B23,tblTranslation[],LangFieldID,FALSE)</f>
        <v>Final Import Flag (Reporting Flag) (cod)</v>
      </c>
      <c r="C21" s="158" t="str">
        <f>VLOOKUP(C23,tblTranslation[],LangFieldID,FALSE)</f>
        <v>1st import flag (cod)</v>
      </c>
      <c r="D21" s="158" t="str">
        <f>VLOOKUP(D23,tblTranslation[],LangFieldID,FALSE)</f>
        <v>2nd import flag (cod)</v>
      </c>
      <c r="E21" s="158" t="str">
        <f>VLOOKUP(E23,tblTranslation[],LangFieldID,FALSE)</f>
        <v>3rd import flag (cod)</v>
      </c>
      <c r="F21" s="159" t="str">
        <f>VLOOKUP(F23,tblTranslation[],LangFieldID,FALSE)</f>
        <v>Last Point of Re-export</v>
      </c>
      <c r="G21" s="158" t="str">
        <f>VLOOKUP(G23,tblTranslation[],LangFieldID,FALSE)</f>
        <v>Product Type (cod)</v>
      </c>
      <c r="H21" s="158" t="str">
        <f>VLOOKUP(H23,tblTranslation[],LangFieldID,FALSE)</f>
        <v>Product Shape (cod)</v>
      </c>
      <c r="I21" s="159" t="str">
        <f>VLOOKUP(I23,tblTranslation[],LangFieldID,FALSE)</f>
        <v>Qty (Kg)</v>
      </c>
      <c r="J21" s="160" t="str">
        <f>VLOOKUP(J23,tblTranslation[],LangFieldID,FALSE)</f>
        <v>Fishing Area (cod)</v>
      </c>
      <c r="K21" s="161" t="str">
        <f>VLOOKUP(K23,tblTranslation[],LangFieldID,FALSE)</f>
        <v>Statistical Doc.Number</v>
      </c>
    </row>
    <row r="22" spans="1:16" s="14" customFormat="1" ht="11.25" x14ac:dyDescent="0.25">
      <c r="A22" s="14" t="str">
        <f>REPT("+",25)</f>
        <v>+++++++++++++++++++++++++</v>
      </c>
      <c r="B22" s="14" t="str">
        <f>REPT("+",23)</f>
        <v>+++++++++++++++++++++++</v>
      </c>
      <c r="C22" s="14" t="str">
        <f>REPT("+",17)</f>
        <v>+++++++++++++++++</v>
      </c>
      <c r="D22" s="14" t="str">
        <f>REPT("+",17)</f>
        <v>+++++++++++++++++</v>
      </c>
      <c r="E22" s="14" t="str">
        <f>REPT("+",17)</f>
        <v>+++++++++++++++++</v>
      </c>
      <c r="F22" s="14" t="str">
        <f>REPT("+",30)</f>
        <v>++++++++++++++++++++++++++++++</v>
      </c>
      <c r="G22" s="14" t="str">
        <f>REPT("+",14)</f>
        <v>++++++++++++++</v>
      </c>
      <c r="H22" s="14" t="str">
        <f>REPT("+",15)</f>
        <v>+++++++++++++++</v>
      </c>
      <c r="I22" s="14" t="str">
        <f>REPT("+",12)</f>
        <v>++++++++++++</v>
      </c>
      <c r="J22" s="14" t="str">
        <f>REPT("+",10)</f>
        <v>++++++++++</v>
      </c>
      <c r="K22" s="14" t="str">
        <f>REPT("+",25)</f>
        <v>+++++++++++++++++++++++++</v>
      </c>
    </row>
    <row r="23" spans="1:16" s="9" customFormat="1" ht="11.25" x14ac:dyDescent="0.25">
      <c r="A23" s="32" t="s">
        <v>962</v>
      </c>
      <c r="B23" s="32" t="s">
        <v>1033</v>
      </c>
      <c r="C23" s="32" t="s">
        <v>1034</v>
      </c>
      <c r="D23" s="32" t="s">
        <v>1035</v>
      </c>
      <c r="E23" s="32" t="s">
        <v>1036</v>
      </c>
      <c r="F23" s="32" t="s">
        <v>1037</v>
      </c>
      <c r="G23" s="32" t="s">
        <v>966</v>
      </c>
      <c r="H23" s="32" t="s">
        <v>967</v>
      </c>
      <c r="I23" s="116" t="s">
        <v>968</v>
      </c>
      <c r="J23" s="116" t="s">
        <v>963</v>
      </c>
      <c r="K23" s="116" t="s">
        <v>969</v>
      </c>
    </row>
    <row r="24" spans="1:16" s="34" customFormat="1" ht="12" x14ac:dyDescent="0.25">
      <c r="A24" s="86"/>
      <c r="B24" s="86"/>
      <c r="C24" s="86"/>
      <c r="D24" s="86"/>
      <c r="E24" s="86"/>
      <c r="F24" s="86"/>
      <c r="G24" s="86"/>
      <c r="H24" s="86"/>
      <c r="I24" s="86"/>
      <c r="J24" s="86"/>
      <c r="K24" s="86"/>
    </row>
    <row r="25" spans="1:16" s="34" customFormat="1" ht="12" x14ac:dyDescent="0.25">
      <c r="A25" s="86"/>
      <c r="B25" s="86"/>
      <c r="C25" s="86"/>
      <c r="D25" s="86"/>
      <c r="E25" s="86"/>
      <c r="F25" s="86"/>
      <c r="G25" s="86"/>
      <c r="H25" s="86"/>
      <c r="I25" s="86"/>
      <c r="J25" s="86"/>
      <c r="K25" s="86"/>
    </row>
    <row r="26" spans="1:16" s="34" customFormat="1" ht="12" x14ac:dyDescent="0.25">
      <c r="A26" s="86"/>
      <c r="B26" s="86"/>
      <c r="C26" s="86"/>
      <c r="D26" s="86"/>
      <c r="E26" s="86"/>
      <c r="F26" s="86"/>
      <c r="G26" s="86"/>
      <c r="H26" s="86"/>
      <c r="I26" s="86"/>
      <c r="J26" s="86"/>
      <c r="K26" s="86"/>
    </row>
    <row r="27" spans="1:16" s="34" customFormat="1" ht="12" x14ac:dyDescent="0.25">
      <c r="A27" s="86"/>
      <c r="B27" s="86"/>
      <c r="C27" s="86"/>
      <c r="D27" s="86"/>
      <c r="E27" s="86"/>
      <c r="F27" s="86"/>
      <c r="G27" s="86"/>
      <c r="H27" s="86"/>
      <c r="I27" s="86"/>
      <c r="J27" s="86"/>
      <c r="K27" s="86"/>
    </row>
    <row r="28" spans="1:16" s="34" customFormat="1" ht="12" x14ac:dyDescent="0.25">
      <c r="A28" s="86"/>
      <c r="B28" s="86"/>
      <c r="C28" s="86"/>
      <c r="D28" s="86"/>
      <c r="E28" s="86"/>
      <c r="F28" s="86"/>
      <c r="G28" s="86"/>
      <c r="H28" s="86"/>
      <c r="I28" s="86"/>
      <c r="J28" s="86"/>
      <c r="K28" s="86"/>
    </row>
    <row r="29" spans="1:16" s="34" customFormat="1" ht="12" x14ac:dyDescent="0.25">
      <c r="A29" s="86"/>
      <c r="B29" s="86"/>
      <c r="C29" s="86"/>
      <c r="D29" s="86"/>
      <c r="E29" s="86"/>
      <c r="F29" s="86"/>
      <c r="G29" s="86"/>
      <c r="H29" s="86"/>
      <c r="I29" s="86"/>
      <c r="J29" s="86"/>
      <c r="K29" s="86"/>
    </row>
    <row r="30" spans="1:16" s="34" customFormat="1" ht="12" x14ac:dyDescent="0.25">
      <c r="A30" s="86"/>
      <c r="B30" s="86"/>
      <c r="C30" s="86"/>
      <c r="D30" s="86"/>
      <c r="E30" s="86"/>
      <c r="F30" s="86"/>
      <c r="G30" s="86"/>
      <c r="H30" s="86"/>
      <c r="I30" s="86"/>
      <c r="J30" s="86"/>
      <c r="K30" s="86"/>
    </row>
    <row r="31" spans="1:16" s="34" customFormat="1" ht="12" x14ac:dyDescent="0.25">
      <c r="A31" s="86"/>
      <c r="B31" s="86"/>
      <c r="C31" s="86"/>
      <c r="D31" s="86"/>
      <c r="E31" s="86"/>
      <c r="F31" s="86"/>
      <c r="G31" s="86"/>
      <c r="H31" s="86"/>
      <c r="I31" s="86"/>
      <c r="J31" s="86"/>
      <c r="K31" s="86"/>
    </row>
    <row r="32" spans="1:16" s="34" customFormat="1" ht="12" x14ac:dyDescent="0.25">
      <c r="A32" s="86"/>
      <c r="B32" s="86"/>
      <c r="C32" s="86"/>
      <c r="D32" s="86"/>
      <c r="E32" s="86"/>
      <c r="F32" s="86"/>
      <c r="G32" s="86"/>
      <c r="H32" s="86"/>
      <c r="I32" s="86"/>
      <c r="J32" s="86"/>
      <c r="K32" s="86"/>
    </row>
    <row r="33" spans="1:11" s="34" customFormat="1" ht="12" x14ac:dyDescent="0.25">
      <c r="A33" s="86"/>
      <c r="B33" s="86"/>
      <c r="C33" s="86"/>
      <c r="D33" s="86"/>
      <c r="E33" s="86"/>
      <c r="F33" s="86"/>
      <c r="G33" s="86"/>
      <c r="H33" s="86"/>
      <c r="I33" s="86"/>
      <c r="J33" s="86"/>
      <c r="K33" s="86"/>
    </row>
    <row r="34" spans="1:11" s="34" customFormat="1" ht="12" x14ac:dyDescent="0.25">
      <c r="A34" s="86"/>
      <c r="B34" s="86"/>
      <c r="C34" s="86"/>
      <c r="D34" s="86"/>
      <c r="E34" s="86"/>
      <c r="F34" s="86"/>
      <c r="G34" s="86"/>
      <c r="H34" s="86"/>
      <c r="I34" s="86"/>
      <c r="J34" s="86"/>
      <c r="K34" s="86"/>
    </row>
    <row r="35" spans="1:11" s="34" customFormat="1" ht="12" x14ac:dyDescent="0.25">
      <c r="A35" s="86"/>
      <c r="B35" s="86"/>
      <c r="C35" s="86"/>
      <c r="D35" s="86"/>
      <c r="E35" s="86"/>
      <c r="F35" s="86"/>
      <c r="G35" s="86"/>
      <c r="H35" s="86"/>
      <c r="I35" s="86"/>
      <c r="J35" s="86"/>
      <c r="K35" s="86"/>
    </row>
    <row r="36" spans="1:11" s="34" customFormat="1" ht="12" x14ac:dyDescent="0.25">
      <c r="A36" s="86"/>
      <c r="B36" s="86"/>
      <c r="C36" s="86"/>
      <c r="D36" s="86"/>
      <c r="E36" s="86"/>
      <c r="F36" s="86"/>
      <c r="G36" s="86"/>
      <c r="H36" s="86"/>
      <c r="I36" s="86"/>
      <c r="J36" s="86"/>
      <c r="K36" s="86"/>
    </row>
    <row r="37" spans="1:11" s="34" customFormat="1" ht="12" x14ac:dyDescent="0.25">
      <c r="A37" s="86"/>
      <c r="B37" s="86"/>
      <c r="C37" s="86"/>
      <c r="D37" s="86"/>
      <c r="E37" s="86"/>
      <c r="F37" s="86"/>
      <c r="G37" s="86"/>
      <c r="H37" s="86"/>
      <c r="I37" s="86"/>
      <c r="J37" s="86"/>
      <c r="K37" s="86"/>
    </row>
    <row r="38" spans="1:11" s="34" customFormat="1" ht="12" x14ac:dyDescent="0.25">
      <c r="A38" s="86"/>
      <c r="B38" s="86"/>
      <c r="C38" s="86"/>
      <c r="D38" s="86"/>
      <c r="E38" s="86"/>
      <c r="F38" s="86"/>
      <c r="G38" s="86"/>
      <c r="H38" s="86"/>
      <c r="I38" s="86"/>
      <c r="J38" s="86"/>
      <c r="K38" s="86"/>
    </row>
    <row r="39" spans="1:11" s="34" customFormat="1" ht="12" x14ac:dyDescent="0.25">
      <c r="A39" s="86"/>
      <c r="B39" s="86"/>
      <c r="C39" s="86"/>
      <c r="D39" s="86"/>
      <c r="E39" s="86"/>
      <c r="F39" s="86"/>
      <c r="G39" s="86"/>
      <c r="H39" s="86"/>
      <c r="I39" s="86"/>
      <c r="J39" s="86"/>
      <c r="K39" s="86"/>
    </row>
    <row r="40" spans="1:11" s="34" customFormat="1" ht="12" x14ac:dyDescent="0.25">
      <c r="A40" s="86"/>
      <c r="B40" s="86"/>
      <c r="C40" s="86"/>
      <c r="D40" s="86"/>
      <c r="E40" s="86"/>
      <c r="F40" s="86"/>
      <c r="G40" s="86"/>
      <c r="H40" s="86"/>
      <c r="I40" s="86"/>
      <c r="J40" s="86"/>
      <c r="K40" s="86"/>
    </row>
    <row r="41" spans="1:11" s="34" customFormat="1" ht="12" x14ac:dyDescent="0.25">
      <c r="A41" s="86"/>
      <c r="B41" s="86"/>
      <c r="C41" s="86"/>
      <c r="D41" s="86"/>
      <c r="E41" s="86"/>
      <c r="F41" s="86"/>
      <c r="G41" s="86"/>
      <c r="H41" s="86"/>
      <c r="I41" s="86"/>
      <c r="J41" s="86"/>
      <c r="K41" s="86"/>
    </row>
    <row r="42" spans="1:11" s="34" customFormat="1" ht="12" x14ac:dyDescent="0.25">
      <c r="A42" s="86"/>
      <c r="B42" s="86"/>
      <c r="C42" s="86"/>
      <c r="D42" s="86"/>
      <c r="E42" s="86"/>
      <c r="F42" s="86"/>
      <c r="G42" s="86"/>
      <c r="H42" s="86"/>
      <c r="I42" s="86"/>
      <c r="J42" s="86"/>
      <c r="K42" s="86"/>
    </row>
    <row r="43" spans="1:11" s="34" customFormat="1" ht="12" x14ac:dyDescent="0.25">
      <c r="A43" s="86"/>
      <c r="B43" s="86"/>
      <c r="C43" s="86"/>
      <c r="D43" s="86"/>
      <c r="E43" s="86"/>
      <c r="F43" s="86"/>
      <c r="G43" s="86"/>
      <c r="H43" s="86"/>
      <c r="I43" s="86"/>
      <c r="J43" s="86"/>
      <c r="K43" s="86"/>
    </row>
    <row r="44" spans="1:11" s="34" customFormat="1" ht="12" x14ac:dyDescent="0.25">
      <c r="A44" s="86"/>
      <c r="B44" s="86"/>
      <c r="C44" s="86"/>
      <c r="D44" s="86"/>
      <c r="E44" s="86"/>
      <c r="F44" s="86"/>
      <c r="G44" s="86"/>
      <c r="H44" s="86"/>
      <c r="I44" s="86"/>
      <c r="J44" s="86"/>
      <c r="K44" s="86"/>
    </row>
    <row r="45" spans="1:11" s="34" customFormat="1" ht="12" x14ac:dyDescent="0.25">
      <c r="A45" s="86"/>
      <c r="B45" s="86"/>
      <c r="C45" s="86"/>
      <c r="D45" s="86"/>
      <c r="E45" s="86"/>
      <c r="F45" s="86"/>
      <c r="G45" s="86"/>
      <c r="H45" s="86"/>
      <c r="I45" s="86"/>
      <c r="J45" s="86"/>
      <c r="K45" s="86"/>
    </row>
    <row r="46" spans="1:11" s="34" customFormat="1" ht="12" x14ac:dyDescent="0.25">
      <c r="A46" s="86"/>
      <c r="B46" s="86"/>
      <c r="C46" s="86"/>
      <c r="D46" s="86"/>
      <c r="E46" s="86"/>
      <c r="F46" s="86"/>
      <c r="G46" s="86"/>
      <c r="H46" s="86"/>
      <c r="I46" s="86"/>
      <c r="J46" s="86"/>
      <c r="K46" s="86"/>
    </row>
    <row r="47" spans="1:11" s="34" customFormat="1" ht="12" x14ac:dyDescent="0.25">
      <c r="A47" s="86"/>
      <c r="B47" s="86"/>
      <c r="C47" s="86"/>
      <c r="D47" s="86"/>
      <c r="E47" s="86"/>
      <c r="F47" s="86"/>
      <c r="G47" s="86"/>
      <c r="H47" s="86"/>
      <c r="I47" s="86"/>
      <c r="J47" s="86"/>
      <c r="K47" s="86"/>
    </row>
    <row r="48" spans="1:11" s="34" customFormat="1" ht="12" x14ac:dyDescent="0.25">
      <c r="A48" s="86"/>
      <c r="B48" s="86"/>
      <c r="C48" s="86"/>
      <c r="D48" s="86"/>
      <c r="E48" s="86"/>
      <c r="F48" s="86"/>
      <c r="G48" s="86"/>
      <c r="H48" s="86"/>
      <c r="I48" s="86"/>
      <c r="J48" s="86"/>
      <c r="K48" s="86"/>
    </row>
    <row r="49" spans="1:11" s="34" customFormat="1" ht="12" x14ac:dyDescent="0.25">
      <c r="A49" s="86"/>
      <c r="B49" s="86"/>
      <c r="C49" s="86"/>
      <c r="D49" s="86"/>
      <c r="E49" s="86"/>
      <c r="F49" s="86"/>
      <c r="G49" s="86"/>
      <c r="H49" s="86"/>
      <c r="I49" s="86"/>
      <c r="J49" s="86"/>
      <c r="K49" s="86"/>
    </row>
    <row r="50" spans="1:11" s="34" customFormat="1" ht="12" x14ac:dyDescent="0.25">
      <c r="A50" s="86"/>
      <c r="B50" s="86"/>
      <c r="C50" s="86"/>
      <c r="D50" s="86"/>
      <c r="E50" s="86"/>
      <c r="F50" s="86"/>
      <c r="G50" s="86"/>
      <c r="H50" s="86"/>
      <c r="I50" s="86"/>
      <c r="J50" s="86"/>
      <c r="K50" s="86"/>
    </row>
  </sheetData>
  <sheetProtection algorithmName="SHA-512" hashValue="WryCqMAHSYtKTcY1iiYdXS619DPgT7iNG7b2X96UngUdJFSZ9YHamoZlbFN16gj/fOBCKTGY7uquq9OKJk+zew==" saltValue="TajD8ExjtYUUNxYvv8TG4w==" spinCount="100000" sheet="1" formatCells="0" formatRows="0" insertRows="0" deleteRows="0" autoFilter="0"/>
  <mergeCells count="11">
    <mergeCell ref="C20:E20"/>
    <mergeCell ref="J19:K19"/>
    <mergeCell ref="J20:K20"/>
    <mergeCell ref="B2:M2"/>
    <mergeCell ref="A4:E4"/>
    <mergeCell ref="A1:A2"/>
    <mergeCell ref="B14:E14"/>
    <mergeCell ref="A13:E13"/>
    <mergeCell ref="B1:M1"/>
    <mergeCell ref="A18:E18"/>
    <mergeCell ref="A19:I19"/>
  </mergeCells>
  <conditionalFormatting sqref="C24:E36 J32:K36 J31 J24:K30 J38:K50 C38:E50">
    <cfRule type="cellIs" dxfId="1" priority="4" operator="equal">
      <formula>1</formula>
    </cfRule>
  </conditionalFormatting>
  <conditionalFormatting sqref="C37:E37 J37:K37">
    <cfRule type="cellIs" dxfId="0" priority="1" operator="equal">
      <formula>1</formula>
    </cfRule>
  </conditionalFormatting>
  <dataValidations count="4">
    <dataValidation type="list" allowBlank="1" showInputMessage="1" showErrorMessage="1" sqref="A24:E50" xr:uid="{C22F81A6-0678-47E2-AFF6-4F53CA1C49B4}">
      <formula1>FlagCod</formula1>
    </dataValidation>
    <dataValidation type="list" allowBlank="1" showInputMessage="1" showErrorMessage="1" sqref="G24:G50" xr:uid="{D5BD189C-777D-4079-A2FC-06DE5B1AE4CC}">
      <formula1>ProdTypeCod</formula1>
    </dataValidation>
    <dataValidation type="list" allowBlank="1" showInputMessage="1" showErrorMessage="1" sqref="H24:H50" xr:uid="{06E4A1C9-3DF6-4CE8-8B2F-F672AF7B4C00}">
      <formula1>ProdShapeCod</formula1>
    </dataValidation>
    <dataValidation type="list" allowBlank="1" showInputMessage="1" showErrorMessage="1" sqref="J24:J50" xr:uid="{1D489B2B-080A-40F4-BB02-54ECBC1792E2}">
      <formula1>AreasCod</formula1>
    </dataValidation>
  </dataValidations>
  <hyperlinks>
    <hyperlink ref="E21" location="FlagCod" display="FlagCod" xr:uid="{00000000-0004-0000-0100-000002000000}"/>
    <hyperlink ref="A14" location="'CP16A (SD)'!A1" display="'CP16A (SD)'!A1" xr:uid="{00000000-0004-0000-0100-000004000000}"/>
    <hyperlink ref="A21" location="FlagCod" display="FlagCod" xr:uid="{8DC73722-E3B9-4CBD-86D9-69122A64F113}"/>
    <hyperlink ref="B21" location="FlagCod" display="FlagCod" xr:uid="{402B32F0-810F-4FDE-BBDB-835B2E8BF7E6}"/>
    <hyperlink ref="C21" location="FlagCod" display="FlagCod" xr:uid="{2D1DCD57-6657-48E2-8A6B-988085764D9E}"/>
    <hyperlink ref="D21" location="FlagCod" display="FlagCod" xr:uid="{5F7EDFA1-92D0-4E74-8DF0-E8EA4C77906E}"/>
    <hyperlink ref="G21" location="ProdTypeCod" display="ProdTypeCod" xr:uid="{00BDB032-9ECE-49D3-B04D-959CA7E8FE85}"/>
    <hyperlink ref="H21" location="ProdShapeCod" display="ProdShapeCod" xr:uid="{42FEFA2A-CADD-47C6-A629-18C6DB5812F1}"/>
    <hyperlink ref="J21" location="AreasCod" display="AreasCod" xr:uid="{393EFA67-C977-47EF-B257-3308D72F2EF1}"/>
  </hyperlinks>
  <pageMargins left="0.39370078740157483" right="0.39370078740157483" top="0.39370078740157483" bottom="0.39370078740157483" header="0.31496062992125984" footer="0.31496062992125984"/>
  <pageSetup paperSize="9" scale="99" fitToWidth="2"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76"/>
  <sheetViews>
    <sheetView zoomScale="90" zoomScaleNormal="90" workbookViewId="0">
      <selection activeCell="A3" sqref="A3:A176"/>
    </sheetView>
  </sheetViews>
  <sheetFormatPr defaultColWidth="7.28515625" defaultRowHeight="12" x14ac:dyDescent="0.2"/>
  <cols>
    <col min="1" max="1" width="22.140625" style="24" bestFit="1" customWidth="1"/>
    <col min="2" max="2" width="7.140625" style="24" bestFit="1" customWidth="1"/>
    <col min="3" max="3" width="5.85546875" style="24" bestFit="1" customWidth="1"/>
    <col min="4" max="4" width="8.7109375" style="24" bestFit="1" customWidth="1"/>
    <col min="5" max="5" width="2.140625" style="24" customWidth="1"/>
    <col min="6" max="6" width="8.5703125" style="24" bestFit="1" customWidth="1"/>
    <col min="7" max="7" width="9.42578125" style="24" bestFit="1" customWidth="1"/>
    <col min="8" max="8" width="49.7109375" style="24" bestFit="1" customWidth="1"/>
    <col min="9" max="9" width="2.140625" style="24" customWidth="1"/>
    <col min="10" max="10" width="17.140625" style="24" bestFit="1" customWidth="1"/>
    <col min="11" max="11" width="16.140625" style="24" bestFit="1" customWidth="1"/>
    <col min="12" max="12" width="22" style="24" bestFit="1" customWidth="1"/>
    <col min="13" max="13" width="21.85546875" style="24" bestFit="1" customWidth="1"/>
    <col min="14" max="14" width="9.85546875" style="24" bestFit="1" customWidth="1"/>
    <col min="15" max="15" width="15.140625" style="24" bestFit="1" customWidth="1"/>
    <col min="16" max="16" width="9.140625" style="24" bestFit="1" customWidth="1"/>
    <col min="17" max="18" width="9.5703125" style="24" customWidth="1"/>
    <col min="19" max="16384" width="7.28515625" style="24"/>
  </cols>
  <sheetData>
    <row r="1" spans="1:18" x14ac:dyDescent="0.2">
      <c r="A1" s="210" t="s">
        <v>583</v>
      </c>
      <c r="B1" s="210"/>
      <c r="C1" s="210"/>
      <c r="D1" s="210"/>
      <c r="E1" s="103"/>
      <c r="F1" s="213" t="s">
        <v>1189</v>
      </c>
      <c r="G1" s="213"/>
      <c r="I1" s="103"/>
      <c r="J1" s="212" t="s">
        <v>960</v>
      </c>
      <c r="K1" s="212"/>
      <c r="L1" s="212"/>
      <c r="M1" s="212"/>
      <c r="N1" s="212"/>
      <c r="O1" s="212"/>
      <c r="P1" s="212"/>
      <c r="Q1" s="103"/>
      <c r="R1" s="103"/>
    </row>
    <row r="2" spans="1:18" x14ac:dyDescent="0.2">
      <c r="A2" s="113" t="s">
        <v>18</v>
      </c>
      <c r="B2" s="114" t="s">
        <v>584</v>
      </c>
      <c r="C2" s="114" t="s">
        <v>390</v>
      </c>
      <c r="D2" s="115" t="s">
        <v>19</v>
      </c>
      <c r="E2" s="22"/>
      <c r="F2" s="113" t="s">
        <v>390</v>
      </c>
      <c r="G2" s="214" t="s">
        <v>437</v>
      </c>
      <c r="H2" s="215"/>
      <c r="I2" s="22"/>
      <c r="J2" s="104" t="s">
        <v>755</v>
      </c>
      <c r="K2" s="105" t="s">
        <v>756</v>
      </c>
      <c r="L2" s="105" t="s">
        <v>757</v>
      </c>
      <c r="M2" s="105" t="s">
        <v>758</v>
      </c>
      <c r="N2" s="105" t="s">
        <v>759</v>
      </c>
      <c r="O2" s="105" t="s">
        <v>760</v>
      </c>
      <c r="P2" s="106" t="s">
        <v>761</v>
      </c>
      <c r="Q2" s="22"/>
      <c r="R2" s="22"/>
    </row>
    <row r="3" spans="1:18" x14ac:dyDescent="0.2">
      <c r="A3" s="98" t="s">
        <v>158</v>
      </c>
      <c r="B3" s="24" t="s">
        <v>157</v>
      </c>
      <c r="C3" s="143" t="s">
        <v>391</v>
      </c>
      <c r="D3" s="99" t="s">
        <v>159</v>
      </c>
      <c r="E3" s="22"/>
      <c r="F3" s="98" t="s">
        <v>391</v>
      </c>
      <c r="G3" s="216" t="s">
        <v>1190</v>
      </c>
      <c r="H3" s="216"/>
      <c r="I3" s="22"/>
      <c r="J3" s="97" t="s">
        <v>764</v>
      </c>
      <c r="K3" s="23" t="s">
        <v>765</v>
      </c>
      <c r="L3" s="23" t="s">
        <v>766</v>
      </c>
      <c r="M3" s="23" t="s">
        <v>767</v>
      </c>
      <c r="N3" s="23" t="s">
        <v>768</v>
      </c>
      <c r="O3" s="23" t="s">
        <v>762</v>
      </c>
      <c r="P3" s="95" t="s">
        <v>763</v>
      </c>
      <c r="Q3" s="22"/>
      <c r="R3" s="22"/>
    </row>
    <row r="4" spans="1:18" x14ac:dyDescent="0.2">
      <c r="A4" s="98" t="s">
        <v>119</v>
      </c>
      <c r="B4" s="24" t="s">
        <v>118</v>
      </c>
      <c r="C4" s="143" t="s">
        <v>391</v>
      </c>
      <c r="D4" s="99" t="s">
        <v>120</v>
      </c>
      <c r="E4" s="22"/>
      <c r="F4" s="98" t="s">
        <v>392</v>
      </c>
      <c r="G4" s="216" t="s">
        <v>1191</v>
      </c>
      <c r="H4" s="216"/>
      <c r="I4" s="22"/>
      <c r="J4" s="107" t="s">
        <v>769</v>
      </c>
      <c r="K4" s="108" t="s">
        <v>770</v>
      </c>
      <c r="L4" s="108" t="s">
        <v>771</v>
      </c>
      <c r="M4" s="108" t="s">
        <v>772</v>
      </c>
      <c r="N4" s="108" t="s">
        <v>773</v>
      </c>
      <c r="O4" s="108" t="s">
        <v>762</v>
      </c>
      <c r="P4" s="109" t="s">
        <v>763</v>
      </c>
      <c r="Q4" s="22"/>
      <c r="R4" s="22"/>
    </row>
    <row r="5" spans="1:18" x14ac:dyDescent="0.2">
      <c r="A5" s="98" t="s">
        <v>46</v>
      </c>
      <c r="B5" s="24" t="s">
        <v>45</v>
      </c>
      <c r="C5" s="143" t="s">
        <v>391</v>
      </c>
      <c r="D5" s="99" t="s">
        <v>47</v>
      </c>
      <c r="E5" s="22"/>
      <c r="F5" s="110" t="s">
        <v>393</v>
      </c>
      <c r="G5" s="217" t="s">
        <v>1192</v>
      </c>
      <c r="H5" s="218"/>
      <c r="I5" s="22"/>
      <c r="Q5" s="22"/>
      <c r="R5" s="22"/>
    </row>
    <row r="6" spans="1:18" x14ac:dyDescent="0.2">
      <c r="A6" s="98" t="s">
        <v>113</v>
      </c>
      <c r="B6" s="24" t="s">
        <v>112</v>
      </c>
      <c r="C6" s="143" t="s">
        <v>391</v>
      </c>
      <c r="D6" s="99" t="s">
        <v>114</v>
      </c>
      <c r="E6" s="22"/>
      <c r="I6" s="22"/>
      <c r="J6" s="126" t="s">
        <v>800</v>
      </c>
      <c r="K6" s="126"/>
      <c r="L6" s="126"/>
      <c r="M6" s="126"/>
      <c r="Q6" s="22"/>
      <c r="R6" s="22"/>
    </row>
    <row r="7" spans="1:18" x14ac:dyDescent="0.2">
      <c r="A7" s="98" t="s">
        <v>148</v>
      </c>
      <c r="B7" s="24" t="s">
        <v>147</v>
      </c>
      <c r="C7" s="143" t="s">
        <v>391</v>
      </c>
      <c r="D7" s="99" t="s">
        <v>149</v>
      </c>
      <c r="E7" s="22"/>
      <c r="F7" s="211" t="s">
        <v>651</v>
      </c>
      <c r="G7" s="211"/>
      <c r="H7" s="211"/>
      <c r="I7" s="22"/>
      <c r="J7" s="104" t="s">
        <v>958</v>
      </c>
      <c r="K7" s="105" t="s">
        <v>801</v>
      </c>
      <c r="L7" s="105" t="s">
        <v>802</v>
      </c>
      <c r="M7" s="106" t="s">
        <v>803</v>
      </c>
      <c r="N7" s="126"/>
      <c r="O7" s="126"/>
      <c r="P7" s="126"/>
      <c r="Q7" s="22"/>
      <c r="R7" s="22"/>
    </row>
    <row r="8" spans="1:18" x14ac:dyDescent="0.2">
      <c r="A8" s="98" t="s">
        <v>36</v>
      </c>
      <c r="B8" s="24" t="s">
        <v>35</v>
      </c>
      <c r="C8" s="143" t="s">
        <v>391</v>
      </c>
      <c r="D8" s="99" t="s">
        <v>37</v>
      </c>
      <c r="E8" s="22"/>
      <c r="F8" s="91" t="s">
        <v>652</v>
      </c>
      <c r="G8" s="92" t="s">
        <v>653</v>
      </c>
      <c r="H8" s="93" t="s">
        <v>654</v>
      </c>
      <c r="I8" s="22"/>
      <c r="J8" s="98" t="s">
        <v>71</v>
      </c>
      <c r="K8" s="24" t="s">
        <v>774</v>
      </c>
      <c r="L8" s="24" t="s">
        <v>804</v>
      </c>
      <c r="M8" s="99" t="s">
        <v>805</v>
      </c>
      <c r="Q8" s="22"/>
      <c r="R8" s="22"/>
    </row>
    <row r="9" spans="1:18" x14ac:dyDescent="0.2">
      <c r="A9" s="98" t="s">
        <v>32</v>
      </c>
      <c r="B9" s="24" t="s">
        <v>31</v>
      </c>
      <c r="C9" s="143" t="s">
        <v>391</v>
      </c>
      <c r="D9" s="99" t="s">
        <v>33</v>
      </c>
      <c r="E9" s="22"/>
      <c r="F9" s="94" t="s">
        <v>9</v>
      </c>
      <c r="G9" s="70" t="s">
        <v>9</v>
      </c>
      <c r="H9" s="95" t="s">
        <v>655</v>
      </c>
      <c r="I9" s="22"/>
      <c r="J9" s="98" t="s">
        <v>775</v>
      </c>
      <c r="K9" s="24" t="s">
        <v>776</v>
      </c>
      <c r="L9" s="24" t="s">
        <v>806</v>
      </c>
      <c r="M9" s="99" t="s">
        <v>807</v>
      </c>
      <c r="Q9" s="22"/>
      <c r="R9" s="22"/>
    </row>
    <row r="10" spans="1:18" x14ac:dyDescent="0.2">
      <c r="A10" s="98" t="s">
        <v>55</v>
      </c>
      <c r="B10" s="24" t="s">
        <v>54</v>
      </c>
      <c r="C10" s="143" t="s">
        <v>391</v>
      </c>
      <c r="D10" s="99" t="s">
        <v>56</v>
      </c>
      <c r="E10" s="22"/>
      <c r="F10" s="94" t="s">
        <v>656</v>
      </c>
      <c r="G10" s="23" t="s">
        <v>9</v>
      </c>
      <c r="H10" s="96" t="s">
        <v>657</v>
      </c>
      <c r="I10" s="22"/>
      <c r="J10" s="98" t="s">
        <v>777</v>
      </c>
      <c r="K10" s="24" t="s">
        <v>778</v>
      </c>
      <c r="L10" s="24" t="s">
        <v>808</v>
      </c>
      <c r="M10" s="99" t="s">
        <v>809</v>
      </c>
      <c r="Q10" s="22"/>
      <c r="R10" s="22"/>
    </row>
    <row r="11" spans="1:18" x14ac:dyDescent="0.2">
      <c r="A11" s="98" t="s">
        <v>394</v>
      </c>
      <c r="B11" s="24" t="s">
        <v>77</v>
      </c>
      <c r="C11" s="143" t="s">
        <v>391</v>
      </c>
      <c r="D11" s="99" t="s">
        <v>78</v>
      </c>
      <c r="E11" s="22"/>
      <c r="F11" s="97" t="s">
        <v>658</v>
      </c>
      <c r="G11" s="23" t="s">
        <v>9</v>
      </c>
      <c r="H11" s="95" t="s">
        <v>659</v>
      </c>
      <c r="I11" s="22"/>
      <c r="J11" s="98" t="s">
        <v>779</v>
      </c>
      <c r="K11" s="24" t="s">
        <v>780</v>
      </c>
      <c r="L11" s="24" t="s">
        <v>810</v>
      </c>
      <c r="M11" s="99" t="s">
        <v>811</v>
      </c>
      <c r="Q11" s="22"/>
      <c r="R11" s="22"/>
    </row>
    <row r="12" spans="1:18" x14ac:dyDescent="0.2">
      <c r="A12" s="98" t="s">
        <v>168</v>
      </c>
      <c r="B12" s="24" t="s">
        <v>413</v>
      </c>
      <c r="C12" s="143" t="s">
        <v>391</v>
      </c>
      <c r="D12" s="99" t="s">
        <v>414</v>
      </c>
      <c r="E12" s="22"/>
      <c r="F12" s="97" t="s">
        <v>660</v>
      </c>
      <c r="G12" s="23" t="s">
        <v>9</v>
      </c>
      <c r="H12" s="95" t="s">
        <v>661</v>
      </c>
      <c r="I12" s="22"/>
      <c r="J12" s="98" t="s">
        <v>781</v>
      </c>
      <c r="K12" s="24" t="s">
        <v>782</v>
      </c>
      <c r="L12" s="24" t="s">
        <v>812</v>
      </c>
      <c r="M12" s="99" t="s">
        <v>839</v>
      </c>
      <c r="Q12" s="22"/>
      <c r="R12" s="22"/>
    </row>
    <row r="13" spans="1:18" x14ac:dyDescent="0.2">
      <c r="A13" s="98" t="s">
        <v>438</v>
      </c>
      <c r="B13" s="24" t="s">
        <v>43</v>
      </c>
      <c r="C13" s="143" t="s">
        <v>391</v>
      </c>
      <c r="D13" s="99" t="s">
        <v>44</v>
      </c>
      <c r="E13" s="22"/>
      <c r="F13" s="97" t="s">
        <v>662</v>
      </c>
      <c r="G13" s="23" t="s">
        <v>9</v>
      </c>
      <c r="H13" s="95" t="s">
        <v>663</v>
      </c>
      <c r="I13" s="22"/>
      <c r="J13" s="98" t="s">
        <v>783</v>
      </c>
      <c r="K13" s="24" t="s">
        <v>784</v>
      </c>
      <c r="L13" s="24" t="s">
        <v>813</v>
      </c>
      <c r="M13" s="99" t="s">
        <v>814</v>
      </c>
      <c r="Q13" s="22"/>
      <c r="R13" s="22"/>
    </row>
    <row r="14" spans="1:18" x14ac:dyDescent="0.2">
      <c r="A14" s="98" t="s">
        <v>1193</v>
      </c>
      <c r="B14" s="24" t="s">
        <v>1194</v>
      </c>
      <c r="C14" s="143" t="s">
        <v>391</v>
      </c>
      <c r="D14" s="99" t="s">
        <v>1194</v>
      </c>
      <c r="E14" s="22"/>
      <c r="F14" s="94" t="s">
        <v>664</v>
      </c>
      <c r="G14" s="70" t="s">
        <v>9</v>
      </c>
      <c r="H14" s="95" t="s">
        <v>665</v>
      </c>
      <c r="I14" s="22"/>
      <c r="J14" s="98" t="s">
        <v>61</v>
      </c>
      <c r="K14" s="24" t="s">
        <v>785</v>
      </c>
      <c r="L14" s="24" t="s">
        <v>815</v>
      </c>
      <c r="M14" s="99" t="s">
        <v>816</v>
      </c>
      <c r="Q14" s="22"/>
      <c r="R14" s="22"/>
    </row>
    <row r="15" spans="1:18" x14ac:dyDescent="0.2">
      <c r="A15" s="98" t="s">
        <v>1084</v>
      </c>
      <c r="B15" s="24" t="s">
        <v>1085</v>
      </c>
      <c r="C15" s="143" t="s">
        <v>391</v>
      </c>
      <c r="D15" s="99" t="s">
        <v>641</v>
      </c>
      <c r="E15" s="22"/>
      <c r="F15" s="97" t="s">
        <v>666</v>
      </c>
      <c r="G15" s="70" t="s">
        <v>9</v>
      </c>
      <c r="H15" s="95" t="s">
        <v>667</v>
      </c>
      <c r="I15" s="22"/>
      <c r="J15" s="98" t="s">
        <v>786</v>
      </c>
      <c r="K15" s="24" t="s">
        <v>787</v>
      </c>
      <c r="L15" s="24" t="s">
        <v>817</v>
      </c>
      <c r="M15" s="99" t="s">
        <v>818</v>
      </c>
      <c r="Q15" s="22"/>
      <c r="R15" s="22"/>
    </row>
    <row r="16" spans="1:18" x14ac:dyDescent="0.2">
      <c r="A16" s="98" t="s">
        <v>1086</v>
      </c>
      <c r="B16" s="24" t="s">
        <v>1087</v>
      </c>
      <c r="C16" s="143" t="s">
        <v>391</v>
      </c>
      <c r="D16" s="99" t="s">
        <v>97</v>
      </c>
      <c r="E16" s="22"/>
      <c r="F16" s="94" t="s">
        <v>668</v>
      </c>
      <c r="G16" s="70" t="s">
        <v>9</v>
      </c>
      <c r="H16" s="95" t="s">
        <v>669</v>
      </c>
      <c r="I16" s="22"/>
      <c r="J16" s="98" t="s">
        <v>788</v>
      </c>
      <c r="K16" s="24" t="s">
        <v>789</v>
      </c>
      <c r="L16" s="24" t="s">
        <v>819</v>
      </c>
      <c r="M16" s="99" t="s">
        <v>820</v>
      </c>
      <c r="Q16" s="22"/>
      <c r="R16" s="22"/>
    </row>
    <row r="17" spans="1:18" x14ac:dyDescent="0.2">
      <c r="A17" s="98" t="s">
        <v>1088</v>
      </c>
      <c r="B17" s="24" t="s">
        <v>1089</v>
      </c>
      <c r="C17" s="143" t="s">
        <v>391</v>
      </c>
      <c r="D17" s="99" t="s">
        <v>90</v>
      </c>
      <c r="E17" s="22"/>
      <c r="F17" s="94" t="s">
        <v>670</v>
      </c>
      <c r="G17" s="70" t="s">
        <v>9</v>
      </c>
      <c r="H17" s="95" t="s">
        <v>671</v>
      </c>
      <c r="I17" s="22"/>
      <c r="J17" s="98" t="s">
        <v>790</v>
      </c>
      <c r="K17" s="24" t="s">
        <v>791</v>
      </c>
      <c r="L17" s="24" t="s">
        <v>821</v>
      </c>
      <c r="M17" s="99" t="s">
        <v>822</v>
      </c>
      <c r="Q17" s="22"/>
      <c r="R17" s="22"/>
    </row>
    <row r="18" spans="1:18" x14ac:dyDescent="0.2">
      <c r="A18" s="98" t="s">
        <v>1090</v>
      </c>
      <c r="B18" s="24" t="s">
        <v>1091</v>
      </c>
      <c r="C18" s="143" t="s">
        <v>391</v>
      </c>
      <c r="D18" s="99" t="s">
        <v>79</v>
      </c>
      <c r="E18" s="22"/>
      <c r="F18" s="94" t="s">
        <v>672</v>
      </c>
      <c r="G18" s="70" t="s">
        <v>9</v>
      </c>
      <c r="H18" s="95" t="s">
        <v>673</v>
      </c>
      <c r="I18" s="22"/>
      <c r="J18" s="98" t="s">
        <v>792</v>
      </c>
      <c r="K18" s="24" t="s">
        <v>793</v>
      </c>
      <c r="L18" s="24" t="s">
        <v>823</v>
      </c>
      <c r="M18" s="99" t="s">
        <v>824</v>
      </c>
      <c r="Q18" s="22"/>
      <c r="R18" s="22"/>
    </row>
    <row r="19" spans="1:18" x14ac:dyDescent="0.2">
      <c r="A19" s="98" t="s">
        <v>1092</v>
      </c>
      <c r="B19" s="24" t="s">
        <v>1093</v>
      </c>
      <c r="C19" s="143" t="s">
        <v>391</v>
      </c>
      <c r="D19" s="99" t="s">
        <v>91</v>
      </c>
      <c r="E19" s="22"/>
      <c r="F19" s="97" t="s">
        <v>674</v>
      </c>
      <c r="G19" s="23" t="s">
        <v>9</v>
      </c>
      <c r="H19" s="95" t="s">
        <v>675</v>
      </c>
      <c r="I19" s="22"/>
      <c r="J19" s="98" t="s">
        <v>96</v>
      </c>
      <c r="K19" s="24" t="s">
        <v>794</v>
      </c>
      <c r="L19" s="24" t="s">
        <v>831</v>
      </c>
      <c r="M19" s="99" t="s">
        <v>832</v>
      </c>
      <c r="Q19" s="22"/>
      <c r="R19" s="22"/>
    </row>
    <row r="20" spans="1:18" x14ac:dyDescent="0.2">
      <c r="A20" s="98" t="s">
        <v>1094</v>
      </c>
      <c r="B20" s="24" t="s">
        <v>1095</v>
      </c>
      <c r="C20" s="143" t="s">
        <v>391</v>
      </c>
      <c r="D20" s="99" t="s">
        <v>1096</v>
      </c>
      <c r="E20" s="22"/>
      <c r="F20" s="94" t="s">
        <v>676</v>
      </c>
      <c r="G20" s="70" t="s">
        <v>9</v>
      </c>
      <c r="H20" s="96" t="s">
        <v>677</v>
      </c>
      <c r="I20" s="22"/>
      <c r="J20" s="98" t="s">
        <v>795</v>
      </c>
      <c r="K20" s="24" t="s">
        <v>796</v>
      </c>
      <c r="L20" s="24" t="s">
        <v>825</v>
      </c>
      <c r="M20" s="99" t="s">
        <v>826</v>
      </c>
      <c r="Q20" s="22"/>
      <c r="R20" s="22"/>
    </row>
    <row r="21" spans="1:18" x14ac:dyDescent="0.2">
      <c r="A21" s="98" t="s">
        <v>1097</v>
      </c>
      <c r="B21" s="24" t="s">
        <v>1098</v>
      </c>
      <c r="C21" s="143" t="s">
        <v>391</v>
      </c>
      <c r="D21" s="99" t="s">
        <v>80</v>
      </c>
      <c r="E21" s="22"/>
      <c r="F21" s="94" t="s">
        <v>678</v>
      </c>
      <c r="G21" s="70" t="s">
        <v>9</v>
      </c>
      <c r="H21" s="95" t="s">
        <v>679</v>
      </c>
      <c r="I21" s="22"/>
      <c r="J21" s="98" t="s">
        <v>5</v>
      </c>
      <c r="K21" s="24" t="s">
        <v>797</v>
      </c>
      <c r="L21" s="24" t="s">
        <v>827</v>
      </c>
      <c r="M21" s="99" t="s">
        <v>828</v>
      </c>
      <c r="Q21" s="22"/>
      <c r="R21" s="22"/>
    </row>
    <row r="22" spans="1:18" x14ac:dyDescent="0.2">
      <c r="A22" s="98" t="s">
        <v>1099</v>
      </c>
      <c r="B22" s="24" t="s">
        <v>1100</v>
      </c>
      <c r="C22" s="143" t="s">
        <v>391</v>
      </c>
      <c r="D22" s="99" t="s">
        <v>88</v>
      </c>
      <c r="E22" s="22"/>
      <c r="F22" s="94" t="s">
        <v>16</v>
      </c>
      <c r="G22" s="70" t="s">
        <v>16</v>
      </c>
      <c r="H22" s="95" t="s">
        <v>680</v>
      </c>
      <c r="I22" s="22"/>
      <c r="J22" s="110" t="s">
        <v>798</v>
      </c>
      <c r="K22" s="111" t="s">
        <v>799</v>
      </c>
      <c r="L22" s="111" t="s">
        <v>829</v>
      </c>
      <c r="M22" s="112" t="s">
        <v>830</v>
      </c>
      <c r="Q22" s="22"/>
      <c r="R22" s="22"/>
    </row>
    <row r="23" spans="1:18" x14ac:dyDescent="0.2">
      <c r="A23" s="98" t="s">
        <v>1101</v>
      </c>
      <c r="B23" s="24" t="s">
        <v>1102</v>
      </c>
      <c r="C23" s="143" t="s">
        <v>391</v>
      </c>
      <c r="D23" s="99" t="s">
        <v>95</v>
      </c>
      <c r="E23" s="22"/>
      <c r="F23" s="94" t="s">
        <v>681</v>
      </c>
      <c r="G23" s="70" t="s">
        <v>16</v>
      </c>
      <c r="H23" s="95" t="s">
        <v>682</v>
      </c>
      <c r="I23" s="22"/>
      <c r="Q23" s="22"/>
      <c r="R23" s="22"/>
    </row>
    <row r="24" spans="1:18" x14ac:dyDescent="0.2">
      <c r="A24" s="98" t="s">
        <v>1103</v>
      </c>
      <c r="B24" s="24" t="s">
        <v>1104</v>
      </c>
      <c r="C24" s="143" t="s">
        <v>391</v>
      </c>
      <c r="D24" s="99" t="s">
        <v>1105</v>
      </c>
      <c r="E24" s="22"/>
      <c r="F24" s="94" t="s">
        <v>683</v>
      </c>
      <c r="G24" s="70" t="s">
        <v>16</v>
      </c>
      <c r="H24" s="95" t="s">
        <v>684</v>
      </c>
      <c r="I24" s="22"/>
      <c r="J24" s="126" t="s">
        <v>838</v>
      </c>
      <c r="Q24" s="22"/>
      <c r="R24" s="22"/>
    </row>
    <row r="25" spans="1:18" x14ac:dyDescent="0.2">
      <c r="A25" s="98" t="s">
        <v>1106</v>
      </c>
      <c r="B25" s="24" t="s">
        <v>1107</v>
      </c>
      <c r="C25" s="143" t="s">
        <v>391</v>
      </c>
      <c r="D25" s="99" t="s">
        <v>81</v>
      </c>
      <c r="E25" s="22"/>
      <c r="F25" s="94" t="s">
        <v>685</v>
      </c>
      <c r="G25" s="70" t="s">
        <v>16</v>
      </c>
      <c r="H25" s="95" t="s">
        <v>686</v>
      </c>
      <c r="I25" s="22"/>
      <c r="J25" s="104" t="s">
        <v>959</v>
      </c>
      <c r="K25" s="105" t="s">
        <v>844</v>
      </c>
      <c r="L25" s="105" t="s">
        <v>845</v>
      </c>
      <c r="M25" s="106" t="s">
        <v>846</v>
      </c>
      <c r="Q25" s="22"/>
      <c r="R25" s="22"/>
    </row>
    <row r="26" spans="1:18" x14ac:dyDescent="0.2">
      <c r="A26" s="98" t="s">
        <v>1108</v>
      </c>
      <c r="B26" s="24" t="s">
        <v>1109</v>
      </c>
      <c r="C26" s="143" t="s">
        <v>391</v>
      </c>
      <c r="D26" s="99" t="s">
        <v>82</v>
      </c>
      <c r="E26" s="22"/>
      <c r="F26" s="94" t="s">
        <v>687</v>
      </c>
      <c r="G26" s="70" t="s">
        <v>16</v>
      </c>
      <c r="H26" s="95" t="s">
        <v>688</v>
      </c>
      <c r="I26" s="22"/>
      <c r="J26" s="98" t="s">
        <v>833</v>
      </c>
      <c r="K26" s="24" t="s">
        <v>834</v>
      </c>
      <c r="L26" s="24" t="s">
        <v>840</v>
      </c>
      <c r="M26" s="99" t="s">
        <v>841</v>
      </c>
      <c r="Q26" s="22"/>
      <c r="R26" s="22"/>
    </row>
    <row r="27" spans="1:18" x14ac:dyDescent="0.2">
      <c r="A27" s="98" t="s">
        <v>1110</v>
      </c>
      <c r="B27" s="24" t="s">
        <v>1111</v>
      </c>
      <c r="C27" s="143" t="s">
        <v>391</v>
      </c>
      <c r="D27" s="99" t="s">
        <v>83</v>
      </c>
      <c r="E27" s="22"/>
      <c r="F27" s="94" t="s">
        <v>689</v>
      </c>
      <c r="G27" s="70" t="s">
        <v>16</v>
      </c>
      <c r="H27" s="95" t="s">
        <v>690</v>
      </c>
      <c r="I27" s="22"/>
      <c r="J27" s="98" t="s">
        <v>81</v>
      </c>
      <c r="K27" s="24" t="s">
        <v>835</v>
      </c>
      <c r="L27" s="24" t="s">
        <v>842</v>
      </c>
      <c r="M27" s="99" t="s">
        <v>843</v>
      </c>
      <c r="Q27" s="22"/>
      <c r="R27" s="22"/>
    </row>
    <row r="28" spans="1:18" x14ac:dyDescent="0.2">
      <c r="A28" s="98" t="s">
        <v>1112</v>
      </c>
      <c r="B28" s="24" t="s">
        <v>1113</v>
      </c>
      <c r="C28" s="143" t="s">
        <v>391</v>
      </c>
      <c r="D28" s="99" t="s">
        <v>99</v>
      </c>
      <c r="E28" s="22"/>
      <c r="F28" s="94" t="s">
        <v>691</v>
      </c>
      <c r="G28" s="70" t="s">
        <v>16</v>
      </c>
      <c r="H28" s="95" t="s">
        <v>692</v>
      </c>
      <c r="I28" s="22"/>
      <c r="J28" s="98" t="s">
        <v>96</v>
      </c>
      <c r="K28" s="24" t="s">
        <v>836</v>
      </c>
      <c r="L28" s="24" t="s">
        <v>831</v>
      </c>
      <c r="M28" s="99" t="s">
        <v>832</v>
      </c>
      <c r="Q28" s="22"/>
      <c r="R28" s="22"/>
    </row>
    <row r="29" spans="1:18" x14ac:dyDescent="0.2">
      <c r="A29" s="98" t="s">
        <v>1114</v>
      </c>
      <c r="B29" s="24" t="s">
        <v>1115</v>
      </c>
      <c r="C29" s="143" t="s">
        <v>391</v>
      </c>
      <c r="D29" s="99" t="s">
        <v>92</v>
      </c>
      <c r="E29" s="22"/>
      <c r="F29" s="94" t="s">
        <v>693</v>
      </c>
      <c r="G29" s="70" t="s">
        <v>16</v>
      </c>
      <c r="H29" s="95" t="s">
        <v>694</v>
      </c>
      <c r="I29" s="22"/>
      <c r="J29" s="98" t="s">
        <v>781</v>
      </c>
      <c r="K29" s="24" t="s">
        <v>782</v>
      </c>
      <c r="L29" s="24" t="s">
        <v>812</v>
      </c>
      <c r="M29" s="99" t="s">
        <v>839</v>
      </c>
      <c r="Q29" s="22"/>
      <c r="R29" s="22"/>
    </row>
    <row r="30" spans="1:18" x14ac:dyDescent="0.2">
      <c r="A30" s="98" t="s">
        <v>1116</v>
      </c>
      <c r="B30" s="24" t="s">
        <v>1117</v>
      </c>
      <c r="C30" s="143" t="s">
        <v>391</v>
      </c>
      <c r="D30" s="99" t="s">
        <v>84</v>
      </c>
      <c r="E30" s="22"/>
      <c r="F30" s="94" t="s">
        <v>17</v>
      </c>
      <c r="G30" s="70" t="s">
        <v>695</v>
      </c>
      <c r="H30" s="95" t="s">
        <v>696</v>
      </c>
      <c r="I30" s="22"/>
      <c r="J30" s="110" t="s">
        <v>5</v>
      </c>
      <c r="K30" s="111" t="s">
        <v>837</v>
      </c>
      <c r="L30" s="111" t="s">
        <v>827</v>
      </c>
      <c r="M30" s="112" t="s">
        <v>828</v>
      </c>
      <c r="Q30" s="22"/>
      <c r="R30" s="22"/>
    </row>
    <row r="31" spans="1:18" x14ac:dyDescent="0.2">
      <c r="A31" s="98" t="s">
        <v>1118</v>
      </c>
      <c r="B31" s="24" t="s">
        <v>1119</v>
      </c>
      <c r="C31" s="143" t="s">
        <v>391</v>
      </c>
      <c r="D31" s="99" t="s">
        <v>96</v>
      </c>
      <c r="E31" s="22"/>
      <c r="F31" s="97" t="s">
        <v>697</v>
      </c>
      <c r="G31" s="23" t="s">
        <v>695</v>
      </c>
      <c r="H31" s="95" t="s">
        <v>698</v>
      </c>
      <c r="I31" s="22"/>
      <c r="Q31" s="22"/>
      <c r="R31" s="22"/>
    </row>
    <row r="32" spans="1:18" x14ac:dyDescent="0.2">
      <c r="A32" s="98" t="s">
        <v>1120</v>
      </c>
      <c r="B32" s="24" t="s">
        <v>1121</v>
      </c>
      <c r="C32" s="143" t="s">
        <v>391</v>
      </c>
      <c r="D32" s="99" t="s">
        <v>10</v>
      </c>
      <c r="E32" s="22"/>
      <c r="F32" s="94" t="s">
        <v>699</v>
      </c>
      <c r="G32" s="70" t="s">
        <v>695</v>
      </c>
      <c r="H32" s="95" t="s">
        <v>700</v>
      </c>
      <c r="I32" s="22"/>
      <c r="J32" s="126" t="s">
        <v>884</v>
      </c>
      <c r="Q32" s="22"/>
      <c r="R32" s="22"/>
    </row>
    <row r="33" spans="1:18" x14ac:dyDescent="0.2">
      <c r="A33" s="98" t="s">
        <v>1122</v>
      </c>
      <c r="B33" s="24" t="s">
        <v>1123</v>
      </c>
      <c r="C33" s="143" t="s">
        <v>391</v>
      </c>
      <c r="D33" s="99" t="s">
        <v>1124</v>
      </c>
      <c r="E33" s="22"/>
      <c r="F33" s="94" t="s">
        <v>114</v>
      </c>
      <c r="G33" s="70" t="s">
        <v>114</v>
      </c>
      <c r="H33" s="95" t="s">
        <v>701</v>
      </c>
      <c r="I33" s="22"/>
      <c r="J33" s="104" t="s">
        <v>847</v>
      </c>
      <c r="K33" s="105" t="s">
        <v>885</v>
      </c>
      <c r="L33" s="105" t="s">
        <v>886</v>
      </c>
      <c r="M33" s="105" t="s">
        <v>887</v>
      </c>
      <c r="N33" s="105" t="s">
        <v>848</v>
      </c>
      <c r="O33" s="106" t="s">
        <v>849</v>
      </c>
      <c r="P33" s="22"/>
      <c r="Q33" s="22"/>
      <c r="R33" s="22"/>
    </row>
    <row r="34" spans="1:18" x14ac:dyDescent="0.2">
      <c r="A34" s="98" t="s">
        <v>1125</v>
      </c>
      <c r="B34" s="24" t="s">
        <v>1126</v>
      </c>
      <c r="C34" s="143" t="s">
        <v>391</v>
      </c>
      <c r="D34" s="99" t="s">
        <v>85</v>
      </c>
      <c r="E34" s="22"/>
      <c r="F34" s="97" t="s">
        <v>702</v>
      </c>
      <c r="G34" s="23" t="s">
        <v>114</v>
      </c>
      <c r="H34" s="95" t="s">
        <v>703</v>
      </c>
      <c r="I34" s="22"/>
      <c r="J34" s="98" t="s">
        <v>850</v>
      </c>
      <c r="K34" s="24" t="s">
        <v>851</v>
      </c>
      <c r="L34" s="24" t="s">
        <v>890</v>
      </c>
      <c r="M34" s="24" t="s">
        <v>891</v>
      </c>
      <c r="N34" s="24" t="s">
        <v>852</v>
      </c>
      <c r="O34" s="99">
        <v>1</v>
      </c>
      <c r="P34" s="22"/>
      <c r="Q34" s="22"/>
    </row>
    <row r="35" spans="1:18" x14ac:dyDescent="0.2">
      <c r="A35" s="98" t="s">
        <v>1127</v>
      </c>
      <c r="B35" s="24" t="s">
        <v>1128</v>
      </c>
      <c r="C35" s="143" t="s">
        <v>391</v>
      </c>
      <c r="D35" s="99" t="s">
        <v>93</v>
      </c>
      <c r="E35" s="22"/>
      <c r="F35" s="94" t="s">
        <v>704</v>
      </c>
      <c r="G35" s="70" t="s">
        <v>114</v>
      </c>
      <c r="H35" s="95" t="s">
        <v>705</v>
      </c>
      <c r="I35" s="22"/>
      <c r="J35" s="98" t="s">
        <v>853</v>
      </c>
      <c r="K35" s="24" t="s">
        <v>854</v>
      </c>
      <c r="L35" s="24" t="s">
        <v>892</v>
      </c>
      <c r="M35" s="24" t="s">
        <v>893</v>
      </c>
      <c r="N35" s="24" t="s">
        <v>852</v>
      </c>
      <c r="O35" s="99">
        <v>1</v>
      </c>
      <c r="P35" s="22"/>
    </row>
    <row r="36" spans="1:18" x14ac:dyDescent="0.2">
      <c r="A36" s="98" t="s">
        <v>1129</v>
      </c>
      <c r="B36" s="24" t="s">
        <v>1130</v>
      </c>
      <c r="C36" s="143" t="s">
        <v>391</v>
      </c>
      <c r="D36" s="99" t="s">
        <v>86</v>
      </c>
      <c r="E36" s="22"/>
      <c r="F36" s="94" t="s">
        <v>706</v>
      </c>
      <c r="G36" s="70" t="s">
        <v>114</v>
      </c>
      <c r="H36" s="95" t="s">
        <v>707</v>
      </c>
      <c r="I36" s="22"/>
      <c r="J36" s="98" t="s">
        <v>855</v>
      </c>
      <c r="K36" s="24" t="s">
        <v>856</v>
      </c>
      <c r="L36" s="24" t="s">
        <v>894</v>
      </c>
      <c r="M36" s="24" t="s">
        <v>895</v>
      </c>
      <c r="N36" s="24" t="s">
        <v>852</v>
      </c>
      <c r="O36" s="99">
        <v>1</v>
      </c>
      <c r="P36" s="22"/>
    </row>
    <row r="37" spans="1:18" x14ac:dyDescent="0.2">
      <c r="A37" s="98" t="s">
        <v>1131</v>
      </c>
      <c r="B37" s="24" t="s">
        <v>1132</v>
      </c>
      <c r="C37" s="143" t="s">
        <v>391</v>
      </c>
      <c r="D37" s="99" t="s">
        <v>87</v>
      </c>
      <c r="E37" s="22"/>
      <c r="F37" s="94" t="s">
        <v>708</v>
      </c>
      <c r="G37" s="70" t="s">
        <v>13</v>
      </c>
      <c r="H37" s="95" t="s">
        <v>709</v>
      </c>
      <c r="I37" s="22"/>
      <c r="J37" s="98" t="s">
        <v>857</v>
      </c>
      <c r="K37" s="24" t="s">
        <v>858</v>
      </c>
      <c r="L37" s="24" t="s">
        <v>896</v>
      </c>
      <c r="M37" s="24" t="s">
        <v>897</v>
      </c>
      <c r="N37" s="24" t="s">
        <v>852</v>
      </c>
      <c r="O37" s="99">
        <v>1</v>
      </c>
      <c r="P37" s="22"/>
    </row>
    <row r="38" spans="1:18" x14ac:dyDescent="0.2">
      <c r="A38" s="98" t="s">
        <v>1133</v>
      </c>
      <c r="B38" s="24" t="s">
        <v>1134</v>
      </c>
      <c r="C38" s="143" t="s">
        <v>391</v>
      </c>
      <c r="D38" s="99" t="s">
        <v>11</v>
      </c>
      <c r="E38" s="22"/>
      <c r="F38" s="94" t="s">
        <v>710</v>
      </c>
      <c r="G38" s="70" t="s">
        <v>13</v>
      </c>
      <c r="H38" s="95" t="s">
        <v>711</v>
      </c>
      <c r="I38" s="22"/>
      <c r="J38" s="98" t="s">
        <v>859</v>
      </c>
      <c r="K38" s="24" t="s">
        <v>860</v>
      </c>
      <c r="L38" s="24" t="s">
        <v>898</v>
      </c>
      <c r="M38" s="24" t="s">
        <v>899</v>
      </c>
      <c r="N38" s="24" t="s">
        <v>852</v>
      </c>
      <c r="O38" s="99">
        <v>1</v>
      </c>
      <c r="P38" s="22"/>
    </row>
    <row r="39" spans="1:18" x14ac:dyDescent="0.2">
      <c r="A39" s="98" t="s">
        <v>1135</v>
      </c>
      <c r="B39" s="24" t="s">
        <v>1136</v>
      </c>
      <c r="C39" s="143" t="s">
        <v>391</v>
      </c>
      <c r="D39" s="99" t="s">
        <v>1137</v>
      </c>
      <c r="E39" s="22"/>
      <c r="F39" s="94" t="s">
        <v>712</v>
      </c>
      <c r="G39" s="70" t="s">
        <v>13</v>
      </c>
      <c r="H39" s="95" t="s">
        <v>713</v>
      </c>
      <c r="I39" s="22"/>
      <c r="J39" s="98" t="s">
        <v>641</v>
      </c>
      <c r="K39" s="24" t="s">
        <v>861</v>
      </c>
      <c r="L39" s="24" t="s">
        <v>888</v>
      </c>
      <c r="M39" s="24" t="s">
        <v>889</v>
      </c>
      <c r="N39" s="24" t="s">
        <v>852</v>
      </c>
      <c r="O39" s="99">
        <v>1</v>
      </c>
      <c r="P39" s="22"/>
    </row>
    <row r="40" spans="1:18" x14ac:dyDescent="0.2">
      <c r="A40" s="98" t="s">
        <v>1138</v>
      </c>
      <c r="B40" s="24" t="s">
        <v>1139</v>
      </c>
      <c r="C40" s="143" t="s">
        <v>391</v>
      </c>
      <c r="D40" s="99" t="s">
        <v>98</v>
      </c>
      <c r="E40" s="22"/>
      <c r="F40" s="98" t="s">
        <v>714</v>
      </c>
      <c r="G40" s="24" t="s">
        <v>13</v>
      </c>
      <c r="H40" s="99" t="s">
        <v>715</v>
      </c>
      <c r="I40" s="22"/>
      <c r="J40" s="98" t="s">
        <v>862</v>
      </c>
      <c r="K40" s="24" t="s">
        <v>863</v>
      </c>
      <c r="L40" s="24" t="s">
        <v>900</v>
      </c>
      <c r="M40" s="24" t="s">
        <v>901</v>
      </c>
      <c r="N40" s="24" t="s">
        <v>852</v>
      </c>
      <c r="O40" s="99">
        <v>1</v>
      </c>
      <c r="P40" s="22"/>
    </row>
    <row r="41" spans="1:18" x14ac:dyDescent="0.2">
      <c r="A41" s="98" t="s">
        <v>1140</v>
      </c>
      <c r="B41" s="24" t="s">
        <v>1141</v>
      </c>
      <c r="C41" s="143" t="s">
        <v>391</v>
      </c>
      <c r="D41" s="99" t="s">
        <v>89</v>
      </c>
      <c r="E41" s="22"/>
      <c r="F41" s="94" t="s">
        <v>716</v>
      </c>
      <c r="G41" s="70" t="s">
        <v>131</v>
      </c>
      <c r="H41" s="95" t="s">
        <v>717</v>
      </c>
      <c r="I41" s="22"/>
      <c r="J41" s="98" t="s">
        <v>864</v>
      </c>
      <c r="K41" s="24" t="s">
        <v>865</v>
      </c>
      <c r="L41" s="24" t="s">
        <v>902</v>
      </c>
      <c r="M41" s="24" t="s">
        <v>903</v>
      </c>
      <c r="N41" s="24" t="s">
        <v>852</v>
      </c>
      <c r="O41" s="99">
        <v>1</v>
      </c>
      <c r="P41" s="22"/>
    </row>
    <row r="42" spans="1:18" x14ac:dyDescent="0.2">
      <c r="A42" s="98" t="s">
        <v>155</v>
      </c>
      <c r="B42" s="24" t="s">
        <v>154</v>
      </c>
      <c r="C42" s="143" t="s">
        <v>391</v>
      </c>
      <c r="D42" s="99" t="s">
        <v>156</v>
      </c>
      <c r="E42" s="22"/>
      <c r="F42" s="94" t="s">
        <v>718</v>
      </c>
      <c r="G42" s="70" t="s">
        <v>69</v>
      </c>
      <c r="H42" s="95" t="s">
        <v>719</v>
      </c>
      <c r="I42" s="22"/>
      <c r="J42" s="98" t="s">
        <v>866</v>
      </c>
      <c r="K42" s="24" t="s">
        <v>867</v>
      </c>
      <c r="L42" s="24" t="s">
        <v>904</v>
      </c>
      <c r="M42" s="24" t="s">
        <v>905</v>
      </c>
      <c r="N42" s="24" t="s">
        <v>852</v>
      </c>
      <c r="O42" s="99">
        <v>1</v>
      </c>
      <c r="P42" s="22"/>
    </row>
    <row r="43" spans="1:18" x14ac:dyDescent="0.2">
      <c r="A43" s="98" t="s">
        <v>274</v>
      </c>
      <c r="B43" s="24" t="s">
        <v>273</v>
      </c>
      <c r="C43" s="143" t="s">
        <v>391</v>
      </c>
      <c r="D43" s="99" t="s">
        <v>15</v>
      </c>
      <c r="E43" s="22"/>
      <c r="F43" s="97" t="s">
        <v>720</v>
      </c>
      <c r="G43" s="23" t="s">
        <v>69</v>
      </c>
      <c r="H43" s="95" t="s">
        <v>721</v>
      </c>
      <c r="I43" s="22"/>
      <c r="J43" s="98" t="s">
        <v>868</v>
      </c>
      <c r="K43" s="24" t="s">
        <v>869</v>
      </c>
      <c r="L43" s="24" t="s">
        <v>906</v>
      </c>
      <c r="M43" s="24" t="s">
        <v>907</v>
      </c>
      <c r="N43" s="24" t="s">
        <v>852</v>
      </c>
      <c r="O43" s="99">
        <v>1</v>
      </c>
      <c r="P43" s="22"/>
    </row>
    <row r="44" spans="1:18" x14ac:dyDescent="0.2">
      <c r="A44" s="98" t="s">
        <v>1142</v>
      </c>
      <c r="B44" s="24" t="s">
        <v>1143</v>
      </c>
      <c r="C44" s="143" t="s">
        <v>391</v>
      </c>
      <c r="D44" s="99" t="s">
        <v>94</v>
      </c>
      <c r="E44" s="22"/>
      <c r="F44" s="98" t="s">
        <v>722</v>
      </c>
      <c r="G44" s="24" t="s">
        <v>69</v>
      </c>
      <c r="H44" s="99" t="s">
        <v>723</v>
      </c>
      <c r="I44" s="22"/>
      <c r="J44" s="98" t="s">
        <v>303</v>
      </c>
      <c r="K44" s="24" t="s">
        <v>870</v>
      </c>
      <c r="L44" s="24" t="s">
        <v>908</v>
      </c>
      <c r="M44" s="24" t="s">
        <v>909</v>
      </c>
      <c r="N44" s="24" t="s">
        <v>871</v>
      </c>
      <c r="O44" s="99">
        <v>0</v>
      </c>
      <c r="P44" s="22"/>
    </row>
    <row r="45" spans="1:18" x14ac:dyDescent="0.2">
      <c r="A45" s="98" t="s">
        <v>1144</v>
      </c>
      <c r="B45" s="24" t="s">
        <v>1145</v>
      </c>
      <c r="C45" s="143" t="s">
        <v>391</v>
      </c>
      <c r="D45" s="99" t="s">
        <v>34</v>
      </c>
      <c r="E45" s="22"/>
      <c r="F45" s="97" t="s">
        <v>724</v>
      </c>
      <c r="G45" s="23" t="s">
        <v>69</v>
      </c>
      <c r="H45" s="95" t="s">
        <v>725</v>
      </c>
      <c r="I45" s="22"/>
      <c r="J45" s="98" t="s">
        <v>872</v>
      </c>
      <c r="K45" s="24" t="s">
        <v>873</v>
      </c>
      <c r="L45" s="24" t="s">
        <v>910</v>
      </c>
      <c r="M45" s="24" t="s">
        <v>911</v>
      </c>
      <c r="N45" s="24" t="s">
        <v>874</v>
      </c>
      <c r="O45" s="99">
        <v>1</v>
      </c>
      <c r="P45" s="22"/>
    </row>
    <row r="46" spans="1:18" x14ac:dyDescent="0.2">
      <c r="A46" s="98" t="s">
        <v>52</v>
      </c>
      <c r="B46" s="24" t="s">
        <v>51</v>
      </c>
      <c r="C46" s="143" t="s">
        <v>391</v>
      </c>
      <c r="D46" s="99" t="s">
        <v>53</v>
      </c>
      <c r="E46" s="22"/>
      <c r="F46" s="94" t="s">
        <v>726</v>
      </c>
      <c r="G46" s="70" t="s">
        <v>726</v>
      </c>
      <c r="H46" s="95" t="s">
        <v>727</v>
      </c>
      <c r="I46" s="22"/>
      <c r="J46" s="98" t="s">
        <v>105</v>
      </c>
      <c r="K46" s="24" t="s">
        <v>875</v>
      </c>
      <c r="L46" s="24" t="s">
        <v>912</v>
      </c>
      <c r="M46" s="24" t="s">
        <v>913</v>
      </c>
      <c r="N46" s="24" t="s">
        <v>876</v>
      </c>
      <c r="O46" s="99">
        <v>0</v>
      </c>
      <c r="P46" s="22"/>
    </row>
    <row r="47" spans="1:18" x14ac:dyDescent="0.2">
      <c r="A47" s="98" t="s">
        <v>249</v>
      </c>
      <c r="B47" s="24" t="s">
        <v>248</v>
      </c>
      <c r="C47" s="143" t="s">
        <v>391</v>
      </c>
      <c r="D47" s="99" t="s">
        <v>250</v>
      </c>
      <c r="E47" s="22"/>
      <c r="F47" s="94" t="s">
        <v>728</v>
      </c>
      <c r="G47" s="70" t="s">
        <v>726</v>
      </c>
      <c r="H47" s="95" t="s">
        <v>729</v>
      </c>
      <c r="I47" s="22"/>
      <c r="J47" s="98" t="s">
        <v>348</v>
      </c>
      <c r="K47" s="24" t="s">
        <v>877</v>
      </c>
      <c r="L47" s="24" t="s">
        <v>914</v>
      </c>
      <c r="M47" s="24" t="s">
        <v>915</v>
      </c>
      <c r="N47" s="24" t="s">
        <v>876</v>
      </c>
      <c r="O47" s="99">
        <v>0</v>
      </c>
      <c r="P47" s="22"/>
    </row>
    <row r="48" spans="1:18" x14ac:dyDescent="0.2">
      <c r="A48" s="98" t="s">
        <v>29</v>
      </c>
      <c r="B48" s="24" t="s">
        <v>28</v>
      </c>
      <c r="C48" s="143" t="s">
        <v>391</v>
      </c>
      <c r="D48" s="99" t="s">
        <v>30</v>
      </c>
      <c r="E48" s="22"/>
      <c r="F48" s="94" t="s">
        <v>730</v>
      </c>
      <c r="G48" s="70" t="s">
        <v>726</v>
      </c>
      <c r="H48" s="95" t="s">
        <v>731</v>
      </c>
      <c r="I48" s="22"/>
      <c r="J48" s="98" t="s">
        <v>197</v>
      </c>
      <c r="K48" s="24" t="s">
        <v>878</v>
      </c>
      <c r="L48" s="24" t="s">
        <v>916</v>
      </c>
      <c r="M48" s="24" t="s">
        <v>917</v>
      </c>
      <c r="N48" s="24" t="s">
        <v>876</v>
      </c>
      <c r="O48" s="99">
        <v>0</v>
      </c>
      <c r="P48" s="22"/>
    </row>
    <row r="49" spans="1:18" x14ac:dyDescent="0.2">
      <c r="A49" s="98" t="s">
        <v>1146</v>
      </c>
      <c r="B49" s="24" t="s">
        <v>1147</v>
      </c>
      <c r="C49" s="143" t="s">
        <v>391</v>
      </c>
      <c r="D49" s="99" t="s">
        <v>94</v>
      </c>
      <c r="E49" s="22"/>
      <c r="F49" s="94" t="s">
        <v>102</v>
      </c>
      <c r="G49" s="70" t="s">
        <v>102</v>
      </c>
      <c r="H49" s="95" t="s">
        <v>732</v>
      </c>
      <c r="I49" s="22"/>
      <c r="J49" s="98" t="s">
        <v>16</v>
      </c>
      <c r="K49" s="24" t="s">
        <v>879</v>
      </c>
      <c r="L49" s="24" t="s">
        <v>918</v>
      </c>
      <c r="M49" s="24" t="s">
        <v>919</v>
      </c>
      <c r="N49" s="24" t="s">
        <v>876</v>
      </c>
      <c r="O49" s="99">
        <v>0</v>
      </c>
      <c r="P49" s="22"/>
    </row>
    <row r="50" spans="1:18" x14ac:dyDescent="0.2">
      <c r="A50" s="98" t="s">
        <v>142</v>
      </c>
      <c r="B50" s="24" t="s">
        <v>141</v>
      </c>
      <c r="C50" s="143" t="s">
        <v>391</v>
      </c>
      <c r="D50" s="99" t="s">
        <v>143</v>
      </c>
      <c r="E50" s="22"/>
      <c r="F50" s="94" t="s">
        <v>733</v>
      </c>
      <c r="G50" s="70" t="s">
        <v>733</v>
      </c>
      <c r="H50" s="95" t="s">
        <v>734</v>
      </c>
      <c r="I50" s="22"/>
      <c r="J50" s="98" t="s">
        <v>338</v>
      </c>
      <c r="K50" s="24" t="s">
        <v>880</v>
      </c>
      <c r="L50" s="24" t="s">
        <v>920</v>
      </c>
      <c r="M50" s="24" t="s">
        <v>913</v>
      </c>
      <c r="N50" s="24" t="s">
        <v>876</v>
      </c>
      <c r="O50" s="99">
        <v>0</v>
      </c>
      <c r="P50" s="22"/>
    </row>
    <row r="51" spans="1:18" x14ac:dyDescent="0.2">
      <c r="A51" s="98" t="s">
        <v>66</v>
      </c>
      <c r="B51" s="24" t="s">
        <v>65</v>
      </c>
      <c r="C51" s="143" t="s">
        <v>391</v>
      </c>
      <c r="D51" s="99" t="s">
        <v>67</v>
      </c>
      <c r="E51" s="22"/>
      <c r="F51" s="94" t="s">
        <v>735</v>
      </c>
      <c r="G51" s="70" t="s">
        <v>736</v>
      </c>
      <c r="H51" s="95" t="s">
        <v>737</v>
      </c>
      <c r="I51" s="22"/>
      <c r="J51" s="110" t="s">
        <v>881</v>
      </c>
      <c r="K51" s="111" t="s">
        <v>882</v>
      </c>
      <c r="L51" s="111" t="s">
        <v>827</v>
      </c>
      <c r="M51" s="111" t="s">
        <v>828</v>
      </c>
      <c r="N51" s="111" t="s">
        <v>883</v>
      </c>
      <c r="O51" s="112">
        <v>0</v>
      </c>
      <c r="P51" s="22"/>
    </row>
    <row r="52" spans="1:18" x14ac:dyDescent="0.2">
      <c r="A52" s="98" t="s">
        <v>1148</v>
      </c>
      <c r="B52" s="24" t="s">
        <v>68</v>
      </c>
      <c r="C52" s="143" t="s">
        <v>391</v>
      </c>
      <c r="D52" s="99" t="s">
        <v>69</v>
      </c>
      <c r="E52" s="22"/>
      <c r="F52" s="97" t="s">
        <v>738</v>
      </c>
      <c r="G52" s="70" t="s">
        <v>736</v>
      </c>
      <c r="H52" s="95" t="s">
        <v>739</v>
      </c>
      <c r="I52" s="22"/>
    </row>
    <row r="53" spans="1:18" x14ac:dyDescent="0.2">
      <c r="A53" s="98" t="s">
        <v>116</v>
      </c>
      <c r="B53" s="24" t="s">
        <v>115</v>
      </c>
      <c r="C53" s="143" t="s">
        <v>391</v>
      </c>
      <c r="D53" s="99" t="s">
        <v>117</v>
      </c>
      <c r="E53" s="22"/>
      <c r="F53" s="94" t="s">
        <v>740</v>
      </c>
      <c r="G53" s="70" t="s">
        <v>741</v>
      </c>
      <c r="H53" s="95" t="s">
        <v>742</v>
      </c>
      <c r="I53" s="22"/>
      <c r="Q53" s="22"/>
    </row>
    <row r="54" spans="1:18" x14ac:dyDescent="0.2">
      <c r="A54" s="98" t="s">
        <v>128</v>
      </c>
      <c r="B54" s="24" t="s">
        <v>127</v>
      </c>
      <c r="C54" s="143" t="s">
        <v>391</v>
      </c>
      <c r="D54" s="99" t="s">
        <v>129</v>
      </c>
      <c r="E54" s="22"/>
      <c r="F54" s="94" t="s">
        <v>743</v>
      </c>
      <c r="G54" s="70" t="s">
        <v>743</v>
      </c>
      <c r="H54" s="95" t="s">
        <v>744</v>
      </c>
      <c r="I54" s="22"/>
      <c r="Q54" s="22"/>
      <c r="R54" s="22"/>
    </row>
    <row r="55" spans="1:18" x14ac:dyDescent="0.2">
      <c r="A55" s="98" t="s">
        <v>23</v>
      </c>
      <c r="B55" s="24" t="s">
        <v>22</v>
      </c>
      <c r="C55" s="143" t="s">
        <v>391</v>
      </c>
      <c r="D55" s="99" t="s">
        <v>24</v>
      </c>
      <c r="E55" s="22"/>
      <c r="F55" s="94" t="s">
        <v>745</v>
      </c>
      <c r="G55" s="70" t="s">
        <v>746</v>
      </c>
      <c r="H55" s="95" t="s">
        <v>747</v>
      </c>
      <c r="I55" s="22"/>
      <c r="Q55" s="22"/>
      <c r="R55" s="22"/>
    </row>
    <row r="56" spans="1:18" x14ac:dyDescent="0.2">
      <c r="A56" s="98" t="s">
        <v>1149</v>
      </c>
      <c r="B56" s="24" t="s">
        <v>41</v>
      </c>
      <c r="C56" s="143" t="s">
        <v>391</v>
      </c>
      <c r="D56" s="99" t="s">
        <v>42</v>
      </c>
      <c r="E56" s="22"/>
      <c r="F56" s="94" t="s">
        <v>748</v>
      </c>
      <c r="G56" s="70" t="s">
        <v>746</v>
      </c>
      <c r="H56" s="95" t="s">
        <v>749</v>
      </c>
      <c r="I56" s="22"/>
      <c r="Q56" s="22"/>
      <c r="R56" s="22"/>
    </row>
    <row r="57" spans="1:18" x14ac:dyDescent="0.2">
      <c r="A57" s="98" t="s">
        <v>193</v>
      </c>
      <c r="B57" s="24" t="s">
        <v>192</v>
      </c>
      <c r="C57" s="143" t="s">
        <v>391</v>
      </c>
      <c r="D57" s="99" t="s">
        <v>194</v>
      </c>
      <c r="E57" s="22"/>
      <c r="F57" s="94" t="s">
        <v>750</v>
      </c>
      <c r="G57" s="70" t="s">
        <v>7</v>
      </c>
      <c r="H57" s="95" t="s">
        <v>751</v>
      </c>
      <c r="I57" s="22"/>
      <c r="Q57" s="22"/>
      <c r="R57" s="22"/>
    </row>
    <row r="58" spans="1:18" x14ac:dyDescent="0.2">
      <c r="A58" s="98" t="s">
        <v>75</v>
      </c>
      <c r="B58" s="24" t="s">
        <v>74</v>
      </c>
      <c r="C58" s="143" t="s">
        <v>391</v>
      </c>
      <c r="D58" s="99" t="s">
        <v>76</v>
      </c>
      <c r="E58" s="22"/>
      <c r="F58" s="94" t="s">
        <v>752</v>
      </c>
      <c r="G58" s="70" t="s">
        <v>5</v>
      </c>
      <c r="H58" s="95" t="s">
        <v>753</v>
      </c>
      <c r="I58" s="22"/>
      <c r="Q58" s="22"/>
      <c r="R58" s="22"/>
    </row>
    <row r="59" spans="1:18" x14ac:dyDescent="0.2">
      <c r="A59" s="98" t="s">
        <v>39</v>
      </c>
      <c r="B59" s="24" t="s">
        <v>38</v>
      </c>
      <c r="C59" s="143" t="s">
        <v>391</v>
      </c>
      <c r="D59" s="99" t="s">
        <v>40</v>
      </c>
      <c r="E59" s="22"/>
      <c r="F59" s="100" t="s">
        <v>407</v>
      </c>
      <c r="G59" s="101"/>
      <c r="H59" s="102" t="s">
        <v>754</v>
      </c>
      <c r="I59" s="22"/>
      <c r="Q59" s="22"/>
      <c r="R59" s="22"/>
    </row>
    <row r="60" spans="1:18" x14ac:dyDescent="0.2">
      <c r="A60" s="98" t="s">
        <v>216</v>
      </c>
      <c r="B60" s="24" t="s">
        <v>215</v>
      </c>
      <c r="C60" s="143" t="s">
        <v>391</v>
      </c>
      <c r="D60" s="99" t="s">
        <v>217</v>
      </c>
      <c r="E60" s="22"/>
      <c r="F60" s="22"/>
      <c r="G60" s="22"/>
      <c r="H60" s="22"/>
      <c r="I60" s="22"/>
      <c r="Q60" s="22"/>
      <c r="R60" s="22"/>
    </row>
    <row r="61" spans="1:18" x14ac:dyDescent="0.2">
      <c r="A61" s="98" t="s">
        <v>122</v>
      </c>
      <c r="B61" s="24" t="s">
        <v>121</v>
      </c>
      <c r="C61" s="143" t="s">
        <v>391</v>
      </c>
      <c r="D61" s="99" t="s">
        <v>123</v>
      </c>
      <c r="E61" s="22"/>
      <c r="F61" s="22"/>
      <c r="G61" s="22"/>
      <c r="H61" s="22"/>
      <c r="I61" s="22"/>
      <c r="Q61" s="22"/>
      <c r="R61" s="22"/>
    </row>
    <row r="62" spans="1:18" x14ac:dyDescent="0.2">
      <c r="A62" s="98" t="s">
        <v>110</v>
      </c>
      <c r="B62" s="24" t="s">
        <v>109</v>
      </c>
      <c r="C62" s="143" t="s">
        <v>391</v>
      </c>
      <c r="D62" s="99" t="s">
        <v>111</v>
      </c>
      <c r="E62" s="22"/>
      <c r="F62" s="22"/>
      <c r="G62" s="22"/>
      <c r="H62" s="22"/>
      <c r="I62" s="22"/>
      <c r="Q62" s="22"/>
      <c r="R62" s="22"/>
    </row>
    <row r="63" spans="1:18" x14ac:dyDescent="0.2">
      <c r="A63" s="98" t="s">
        <v>139</v>
      </c>
      <c r="B63" s="24" t="s">
        <v>138</v>
      </c>
      <c r="C63" s="143" t="s">
        <v>391</v>
      </c>
      <c r="D63" s="99" t="s">
        <v>140</v>
      </c>
      <c r="E63" s="22"/>
      <c r="F63" s="22"/>
      <c r="G63" s="22"/>
      <c r="H63" s="22"/>
      <c r="I63" s="22"/>
      <c r="Q63" s="22"/>
      <c r="R63" s="22"/>
    </row>
    <row r="64" spans="1:18" x14ac:dyDescent="0.2">
      <c r="A64" s="98" t="s">
        <v>222</v>
      </c>
      <c r="B64" s="24" t="s">
        <v>221</v>
      </c>
      <c r="C64" s="143" t="s">
        <v>391</v>
      </c>
      <c r="D64" s="99" t="s">
        <v>223</v>
      </c>
      <c r="E64" s="22"/>
      <c r="F64" s="22"/>
      <c r="G64" s="22"/>
      <c r="H64" s="22"/>
      <c r="I64" s="22"/>
      <c r="Q64" s="22"/>
      <c r="R64" s="22"/>
    </row>
    <row r="65" spans="1:18" x14ac:dyDescent="0.2">
      <c r="A65" s="98" t="s">
        <v>1150</v>
      </c>
      <c r="B65" s="24" t="s">
        <v>1151</v>
      </c>
      <c r="C65" s="143" t="s">
        <v>391</v>
      </c>
      <c r="D65" s="99" t="s">
        <v>94</v>
      </c>
      <c r="E65" s="22"/>
      <c r="F65" s="22"/>
      <c r="G65" s="22"/>
      <c r="H65" s="22"/>
      <c r="I65" s="22"/>
      <c r="Q65" s="22"/>
      <c r="R65" s="22"/>
    </row>
    <row r="66" spans="1:18" x14ac:dyDescent="0.2">
      <c r="A66" s="98" t="s">
        <v>136</v>
      </c>
      <c r="B66" s="24" t="s">
        <v>135</v>
      </c>
      <c r="C66" s="143" t="s">
        <v>391</v>
      </c>
      <c r="D66" s="99" t="s">
        <v>137</v>
      </c>
      <c r="E66" s="22"/>
      <c r="F66" s="22"/>
      <c r="G66" s="22"/>
      <c r="H66" s="22"/>
      <c r="I66" s="22"/>
      <c r="Q66" s="22"/>
      <c r="R66" s="22"/>
    </row>
    <row r="67" spans="1:18" x14ac:dyDescent="0.2">
      <c r="A67" s="98" t="s">
        <v>104</v>
      </c>
      <c r="B67" s="24" t="s">
        <v>103</v>
      </c>
      <c r="C67" s="143" t="s">
        <v>391</v>
      </c>
      <c r="D67" s="99" t="s">
        <v>105</v>
      </c>
      <c r="E67" s="22"/>
      <c r="F67" s="22"/>
      <c r="G67" s="22"/>
      <c r="H67" s="22"/>
      <c r="I67" s="22"/>
      <c r="Q67" s="22"/>
      <c r="R67" s="22"/>
    </row>
    <row r="68" spans="1:18" x14ac:dyDescent="0.2">
      <c r="A68" s="98" t="s">
        <v>133</v>
      </c>
      <c r="B68" s="24" t="s">
        <v>132</v>
      </c>
      <c r="C68" s="143" t="s">
        <v>391</v>
      </c>
      <c r="D68" s="99" t="s">
        <v>134</v>
      </c>
      <c r="E68" s="22"/>
      <c r="F68" s="22"/>
      <c r="G68" s="22"/>
      <c r="H68" s="22"/>
      <c r="I68" s="22"/>
      <c r="Q68" s="22"/>
      <c r="R68" s="22"/>
    </row>
    <row r="69" spans="1:18" x14ac:dyDescent="0.2">
      <c r="A69" s="98" t="s">
        <v>49</v>
      </c>
      <c r="B69" s="24" t="s">
        <v>48</v>
      </c>
      <c r="C69" s="143" t="s">
        <v>391</v>
      </c>
      <c r="D69" s="99" t="s">
        <v>50</v>
      </c>
      <c r="E69" s="22"/>
      <c r="F69" s="22"/>
      <c r="G69" s="22"/>
      <c r="H69" s="22"/>
      <c r="I69" s="22"/>
      <c r="Q69" s="22"/>
      <c r="R69" s="22"/>
    </row>
    <row r="70" spans="1:18" x14ac:dyDescent="0.2">
      <c r="A70" s="98" t="s">
        <v>1152</v>
      </c>
      <c r="B70" s="24" t="s">
        <v>60</v>
      </c>
      <c r="C70" s="143" t="s">
        <v>391</v>
      </c>
      <c r="D70" s="99" t="s">
        <v>61</v>
      </c>
      <c r="E70" s="22"/>
      <c r="F70" s="22"/>
      <c r="G70" s="22"/>
      <c r="H70" s="22"/>
      <c r="I70" s="22"/>
      <c r="Q70" s="22"/>
      <c r="R70" s="22"/>
    </row>
    <row r="71" spans="1:18" x14ac:dyDescent="0.2">
      <c r="A71" s="98" t="s">
        <v>1153</v>
      </c>
      <c r="B71" s="24" t="s">
        <v>1154</v>
      </c>
      <c r="C71" s="143" t="s">
        <v>391</v>
      </c>
      <c r="D71" s="99" t="s">
        <v>94</v>
      </c>
      <c r="E71" s="22"/>
      <c r="F71" s="22"/>
      <c r="G71" s="22"/>
      <c r="H71" s="22"/>
      <c r="I71" s="22"/>
      <c r="Q71" s="22"/>
      <c r="R71" s="22"/>
    </row>
    <row r="72" spans="1:18" x14ac:dyDescent="0.2">
      <c r="A72" s="98" t="s">
        <v>145</v>
      </c>
      <c r="B72" s="24" t="s">
        <v>144</v>
      </c>
      <c r="C72" s="143" t="s">
        <v>391</v>
      </c>
      <c r="D72" s="99" t="s">
        <v>146</v>
      </c>
      <c r="E72" s="22"/>
      <c r="F72" s="22"/>
      <c r="G72" s="22"/>
      <c r="H72" s="22"/>
      <c r="I72" s="22"/>
      <c r="Q72" s="22"/>
      <c r="R72" s="22"/>
    </row>
    <row r="73" spans="1:18" x14ac:dyDescent="0.2">
      <c r="A73" s="98" t="s">
        <v>161</v>
      </c>
      <c r="B73" s="24" t="s">
        <v>160</v>
      </c>
      <c r="C73" s="143" t="s">
        <v>391</v>
      </c>
      <c r="D73" s="99" t="s">
        <v>162</v>
      </c>
      <c r="E73" s="22"/>
      <c r="F73" s="22"/>
      <c r="G73" s="22"/>
      <c r="H73" s="22"/>
      <c r="I73" s="22"/>
      <c r="Q73" s="22"/>
      <c r="R73" s="22"/>
    </row>
    <row r="74" spans="1:18" x14ac:dyDescent="0.2">
      <c r="A74" s="98" t="s">
        <v>26</v>
      </c>
      <c r="B74" s="24" t="s">
        <v>25</v>
      </c>
      <c r="C74" s="143" t="s">
        <v>391</v>
      </c>
      <c r="D74" s="99" t="s">
        <v>27</v>
      </c>
      <c r="E74" s="22"/>
      <c r="F74" s="22"/>
      <c r="G74" s="22"/>
      <c r="H74" s="22"/>
      <c r="I74" s="22"/>
      <c r="Q74" s="22"/>
      <c r="R74" s="22"/>
    </row>
    <row r="75" spans="1:18" x14ac:dyDescent="0.2">
      <c r="A75" s="98" t="s">
        <v>1155</v>
      </c>
      <c r="B75" s="24" t="s">
        <v>152</v>
      </c>
      <c r="C75" s="143" t="s">
        <v>391</v>
      </c>
      <c r="D75" s="99" t="s">
        <v>153</v>
      </c>
      <c r="E75" s="22"/>
      <c r="F75" s="22"/>
      <c r="G75" s="22"/>
      <c r="H75" s="22"/>
      <c r="I75" s="22"/>
      <c r="Q75" s="22"/>
      <c r="R75" s="22"/>
    </row>
    <row r="76" spans="1:18" x14ac:dyDescent="0.2">
      <c r="A76" s="98" t="s">
        <v>418</v>
      </c>
      <c r="B76" s="24" t="s">
        <v>150</v>
      </c>
      <c r="C76" s="143" t="s">
        <v>391</v>
      </c>
      <c r="D76" s="99" t="s">
        <v>151</v>
      </c>
      <c r="E76" s="22"/>
      <c r="F76" s="22"/>
      <c r="G76" s="22"/>
      <c r="H76" s="22"/>
      <c r="I76" s="22"/>
      <c r="Q76" s="22"/>
      <c r="R76" s="22"/>
    </row>
    <row r="77" spans="1:18" x14ac:dyDescent="0.2">
      <c r="A77" s="98" t="s">
        <v>107</v>
      </c>
      <c r="B77" s="24" t="s">
        <v>106</v>
      </c>
      <c r="C77" s="143" t="s">
        <v>391</v>
      </c>
      <c r="D77" s="99" t="s">
        <v>108</v>
      </c>
      <c r="E77" s="22"/>
      <c r="F77" s="22"/>
      <c r="G77" s="22"/>
      <c r="H77" s="22"/>
      <c r="I77" s="22"/>
      <c r="Q77" s="22"/>
      <c r="R77" s="22"/>
    </row>
    <row r="78" spans="1:18" x14ac:dyDescent="0.2">
      <c r="A78" s="98" t="s">
        <v>101</v>
      </c>
      <c r="B78" s="24" t="s">
        <v>100</v>
      </c>
      <c r="C78" s="143" t="s">
        <v>391</v>
      </c>
      <c r="D78" s="99" t="s">
        <v>102</v>
      </c>
      <c r="E78" s="22"/>
      <c r="F78" s="22"/>
      <c r="G78" s="22"/>
      <c r="H78" s="22"/>
      <c r="I78" s="22"/>
      <c r="Q78" s="22"/>
      <c r="R78" s="22"/>
    </row>
    <row r="79" spans="1:18" x14ac:dyDescent="0.2">
      <c r="A79" s="98" t="s">
        <v>1188</v>
      </c>
      <c r="B79" s="24" t="s">
        <v>130</v>
      </c>
      <c r="C79" s="143" t="s">
        <v>391</v>
      </c>
      <c r="D79" s="99" t="s">
        <v>131</v>
      </c>
      <c r="E79" s="22"/>
      <c r="F79" s="22"/>
      <c r="G79" s="22"/>
      <c r="H79" s="22"/>
      <c r="I79" s="22"/>
      <c r="Q79" s="22"/>
      <c r="R79" s="22"/>
    </row>
    <row r="80" spans="1:18" x14ac:dyDescent="0.2">
      <c r="A80" s="98" t="s">
        <v>1156</v>
      </c>
      <c r="B80" s="24" t="s">
        <v>1157</v>
      </c>
      <c r="C80" s="143" t="s">
        <v>391</v>
      </c>
      <c r="D80" s="99" t="s">
        <v>71</v>
      </c>
      <c r="E80" s="22"/>
      <c r="F80" s="22"/>
      <c r="G80" s="22"/>
      <c r="H80" s="22"/>
      <c r="I80" s="22"/>
      <c r="Q80" s="22"/>
      <c r="R80" s="22"/>
    </row>
    <row r="81" spans="1:18" x14ac:dyDescent="0.2">
      <c r="A81" s="98" t="s">
        <v>1158</v>
      </c>
      <c r="B81" s="24" t="s">
        <v>1159</v>
      </c>
      <c r="C81" s="143" t="s">
        <v>391</v>
      </c>
      <c r="D81" s="99" t="s">
        <v>73</v>
      </c>
      <c r="E81" s="22"/>
      <c r="F81" s="22"/>
      <c r="G81" s="22"/>
      <c r="H81" s="22"/>
      <c r="I81" s="22"/>
      <c r="Q81" s="22"/>
      <c r="R81" s="22"/>
    </row>
    <row r="82" spans="1:18" x14ac:dyDescent="0.2">
      <c r="A82" s="98" t="s">
        <v>1160</v>
      </c>
      <c r="B82" s="24" t="s">
        <v>1161</v>
      </c>
      <c r="C82" s="143" t="s">
        <v>391</v>
      </c>
      <c r="D82" s="99" t="s">
        <v>70</v>
      </c>
      <c r="E82" s="22"/>
      <c r="F82" s="22"/>
      <c r="G82" s="22"/>
      <c r="H82" s="22"/>
      <c r="I82" s="22"/>
      <c r="Q82" s="22"/>
      <c r="R82" s="22"/>
    </row>
    <row r="83" spans="1:18" x14ac:dyDescent="0.2">
      <c r="A83" s="98" t="s">
        <v>1162</v>
      </c>
      <c r="B83" s="24" t="s">
        <v>1163</v>
      </c>
      <c r="C83" s="143" t="s">
        <v>391</v>
      </c>
      <c r="D83" s="99" t="s">
        <v>72</v>
      </c>
      <c r="E83" s="22"/>
      <c r="F83" s="22"/>
      <c r="G83" s="22"/>
      <c r="H83" s="22"/>
      <c r="I83" s="22"/>
      <c r="Q83" s="22"/>
      <c r="R83" s="22"/>
    </row>
    <row r="84" spans="1:18" x14ac:dyDescent="0.2">
      <c r="A84" s="98" t="s">
        <v>20</v>
      </c>
      <c r="B84" s="24" t="s">
        <v>20</v>
      </c>
      <c r="C84" s="143" t="s">
        <v>391</v>
      </c>
      <c r="D84" s="99" t="s">
        <v>21</v>
      </c>
      <c r="E84" s="22"/>
      <c r="F84" s="22"/>
      <c r="G84" s="22"/>
      <c r="H84" s="22"/>
      <c r="I84" s="22"/>
      <c r="Q84" s="22"/>
      <c r="R84" s="22"/>
    </row>
    <row r="85" spans="1:18" x14ac:dyDescent="0.2">
      <c r="A85" s="98" t="s">
        <v>58</v>
      </c>
      <c r="B85" s="24" t="s">
        <v>57</v>
      </c>
      <c r="C85" s="143" t="s">
        <v>391</v>
      </c>
      <c r="D85" s="99" t="s">
        <v>59</v>
      </c>
      <c r="E85" s="22"/>
      <c r="F85" s="22"/>
      <c r="G85" s="22"/>
      <c r="H85" s="22"/>
      <c r="I85" s="22"/>
      <c r="Q85" s="22"/>
      <c r="R85" s="22"/>
    </row>
    <row r="86" spans="1:18" x14ac:dyDescent="0.2">
      <c r="A86" s="98" t="s">
        <v>63</v>
      </c>
      <c r="B86" s="24" t="s">
        <v>62</v>
      </c>
      <c r="C86" s="143" t="s">
        <v>391</v>
      </c>
      <c r="D86" s="99" t="s">
        <v>64</v>
      </c>
      <c r="E86" s="22"/>
      <c r="F86" s="22"/>
      <c r="G86" s="22"/>
      <c r="H86" s="22"/>
      <c r="I86" s="22"/>
      <c r="Q86" s="22"/>
      <c r="R86" s="22"/>
    </row>
    <row r="87" spans="1:18" x14ac:dyDescent="0.2">
      <c r="A87" s="98" t="s">
        <v>1164</v>
      </c>
      <c r="B87" s="24" t="s">
        <v>1165</v>
      </c>
      <c r="C87" s="143" t="s">
        <v>391</v>
      </c>
      <c r="D87" s="99" t="s">
        <v>94</v>
      </c>
      <c r="E87" s="22"/>
      <c r="F87" s="22"/>
      <c r="G87" s="22"/>
      <c r="H87" s="22"/>
      <c r="I87" s="22"/>
      <c r="Q87" s="22"/>
      <c r="R87" s="22"/>
    </row>
    <row r="88" spans="1:18" x14ac:dyDescent="0.2">
      <c r="A88" s="144" t="s">
        <v>334</v>
      </c>
      <c r="B88" s="145" t="s">
        <v>333</v>
      </c>
      <c r="C88" s="146" t="s">
        <v>392</v>
      </c>
      <c r="D88" s="147" t="s">
        <v>335</v>
      </c>
      <c r="E88" s="22"/>
      <c r="F88" s="22"/>
      <c r="G88" s="22"/>
      <c r="H88" s="22"/>
      <c r="I88" s="22"/>
      <c r="Q88" s="22"/>
      <c r="R88" s="22"/>
    </row>
    <row r="89" spans="1:18" x14ac:dyDescent="0.2">
      <c r="A89" s="98" t="s">
        <v>164</v>
      </c>
      <c r="B89" s="24" t="s">
        <v>163</v>
      </c>
      <c r="C89" s="148" t="s">
        <v>392</v>
      </c>
      <c r="D89" s="99" t="s">
        <v>13</v>
      </c>
      <c r="E89" s="22"/>
      <c r="I89" s="22"/>
      <c r="Q89" s="22"/>
      <c r="R89" s="22"/>
    </row>
    <row r="90" spans="1:18" x14ac:dyDescent="0.2">
      <c r="A90" s="98" t="s">
        <v>199</v>
      </c>
      <c r="B90" s="24" t="s">
        <v>198</v>
      </c>
      <c r="C90" s="148" t="s">
        <v>392</v>
      </c>
      <c r="D90" s="99" t="s">
        <v>200</v>
      </c>
      <c r="E90" s="22"/>
      <c r="F90" s="22"/>
      <c r="G90" s="22"/>
      <c r="H90" s="22"/>
      <c r="I90" s="22"/>
      <c r="Q90" s="22"/>
      <c r="R90" s="22"/>
    </row>
    <row r="91" spans="1:18" x14ac:dyDescent="0.2">
      <c r="A91" s="98" t="s">
        <v>166</v>
      </c>
      <c r="B91" s="24" t="s">
        <v>165</v>
      </c>
      <c r="C91" s="148" t="s">
        <v>392</v>
      </c>
      <c r="D91" s="99" t="s">
        <v>167</v>
      </c>
      <c r="E91" s="22"/>
      <c r="F91" s="22"/>
      <c r="G91" s="22"/>
      <c r="H91" s="22"/>
      <c r="I91" s="22"/>
      <c r="Q91" s="22"/>
      <c r="R91" s="22"/>
    </row>
    <row r="92" spans="1:18" x14ac:dyDescent="0.2">
      <c r="A92" s="110" t="s">
        <v>288</v>
      </c>
      <c r="B92" s="111" t="s">
        <v>287</v>
      </c>
      <c r="C92" s="149" t="s">
        <v>392</v>
      </c>
      <c r="D92" s="112" t="s">
        <v>289</v>
      </c>
      <c r="E92" s="22"/>
      <c r="F92" s="22"/>
      <c r="G92" s="22"/>
      <c r="H92" s="22"/>
      <c r="I92" s="22"/>
      <c r="Q92" s="22"/>
      <c r="R92" s="22"/>
    </row>
    <row r="93" spans="1:18" x14ac:dyDescent="0.2">
      <c r="A93" s="98" t="s">
        <v>440</v>
      </c>
      <c r="B93" s="24" t="s">
        <v>439</v>
      </c>
      <c r="C93" s="24" t="s">
        <v>393</v>
      </c>
      <c r="D93" s="99" t="s">
        <v>441</v>
      </c>
      <c r="E93" s="22"/>
      <c r="F93" s="22"/>
      <c r="G93" s="22"/>
      <c r="H93" s="22"/>
      <c r="I93" s="22"/>
      <c r="Q93" s="22"/>
      <c r="R93" s="22"/>
    </row>
    <row r="94" spans="1:18" x14ac:dyDescent="0.2">
      <c r="A94" s="98" t="s">
        <v>276</v>
      </c>
      <c r="B94" s="24" t="s">
        <v>275</v>
      </c>
      <c r="C94" s="24" t="s">
        <v>393</v>
      </c>
      <c r="D94" s="99" t="s">
        <v>277</v>
      </c>
      <c r="E94" s="22"/>
      <c r="F94" s="22"/>
      <c r="G94" s="22"/>
      <c r="H94" s="22"/>
      <c r="I94" s="22"/>
      <c r="Q94" s="22"/>
      <c r="R94" s="22"/>
    </row>
    <row r="95" spans="1:18" x14ac:dyDescent="0.2">
      <c r="A95" s="98" t="s">
        <v>234</v>
      </c>
      <c r="B95" s="24" t="s">
        <v>233</v>
      </c>
      <c r="C95" s="24" t="s">
        <v>393</v>
      </c>
      <c r="D95" s="99" t="s">
        <v>235</v>
      </c>
      <c r="E95" s="22"/>
      <c r="F95" s="22"/>
      <c r="G95" s="22"/>
      <c r="H95" s="22"/>
      <c r="I95" s="22"/>
      <c r="Q95" s="22"/>
      <c r="R95" s="22"/>
    </row>
    <row r="96" spans="1:18" x14ac:dyDescent="0.2">
      <c r="A96" s="98" t="s">
        <v>173</v>
      </c>
      <c r="B96" s="24" t="s">
        <v>172</v>
      </c>
      <c r="C96" s="24" t="s">
        <v>393</v>
      </c>
      <c r="D96" s="99" t="s">
        <v>174</v>
      </c>
      <c r="E96" s="22"/>
      <c r="F96" s="22"/>
      <c r="G96" s="22"/>
      <c r="H96" s="22"/>
      <c r="I96" s="22"/>
      <c r="Q96" s="22"/>
      <c r="R96" s="22"/>
    </row>
    <row r="97" spans="1:18" x14ac:dyDescent="0.2">
      <c r="A97" s="98" t="s">
        <v>225</v>
      </c>
      <c r="B97" s="24" t="s">
        <v>224</v>
      </c>
      <c r="C97" s="24" t="s">
        <v>393</v>
      </c>
      <c r="D97" s="99" t="s">
        <v>226</v>
      </c>
      <c r="E97" s="22"/>
      <c r="F97" s="22"/>
      <c r="G97" s="22"/>
      <c r="H97" s="22"/>
      <c r="I97" s="22"/>
      <c r="Q97" s="22"/>
      <c r="R97" s="22"/>
    </row>
    <row r="98" spans="1:18" x14ac:dyDescent="0.2">
      <c r="A98" s="98" t="s">
        <v>294</v>
      </c>
      <c r="B98" s="24" t="s">
        <v>293</v>
      </c>
      <c r="C98" s="24" t="s">
        <v>393</v>
      </c>
      <c r="D98" s="99" t="s">
        <v>14</v>
      </c>
      <c r="E98" s="22"/>
      <c r="F98" s="22"/>
      <c r="G98" s="22"/>
      <c r="H98" s="22"/>
      <c r="I98" s="22"/>
      <c r="Q98" s="22"/>
      <c r="R98" s="22"/>
    </row>
    <row r="99" spans="1:18" x14ac:dyDescent="0.2">
      <c r="A99" s="98" t="s">
        <v>285</v>
      </c>
      <c r="B99" s="24" t="s">
        <v>284</v>
      </c>
      <c r="C99" s="24" t="s">
        <v>393</v>
      </c>
      <c r="D99" s="99" t="s">
        <v>286</v>
      </c>
      <c r="E99" s="22"/>
      <c r="F99" s="22"/>
      <c r="G99" s="22"/>
      <c r="H99" s="22"/>
      <c r="I99" s="22"/>
      <c r="Q99" s="22"/>
      <c r="R99" s="22"/>
    </row>
    <row r="100" spans="1:18" x14ac:dyDescent="0.2">
      <c r="A100" s="98" t="s">
        <v>252</v>
      </c>
      <c r="B100" s="24" t="s">
        <v>251</v>
      </c>
      <c r="C100" s="24" t="s">
        <v>393</v>
      </c>
      <c r="D100" s="99" t="s">
        <v>253</v>
      </c>
      <c r="E100" s="22"/>
      <c r="F100" s="22"/>
      <c r="G100" s="22"/>
      <c r="H100" s="22"/>
      <c r="I100" s="22"/>
      <c r="Q100" s="22"/>
      <c r="R100" s="22"/>
    </row>
    <row r="101" spans="1:18" x14ac:dyDescent="0.2">
      <c r="A101" s="98" t="s">
        <v>202</v>
      </c>
      <c r="B101" s="24" t="s">
        <v>201</v>
      </c>
      <c r="C101" s="24" t="s">
        <v>393</v>
      </c>
      <c r="D101" s="99" t="s">
        <v>203</v>
      </c>
      <c r="E101" s="22"/>
      <c r="F101" s="22"/>
      <c r="G101" s="22"/>
      <c r="H101" s="22"/>
      <c r="I101" s="22"/>
      <c r="Q101" s="22"/>
      <c r="R101" s="22"/>
    </row>
    <row r="102" spans="1:18" x14ac:dyDescent="0.2">
      <c r="A102" s="98" t="s">
        <v>1166</v>
      </c>
      <c r="B102" s="24" t="s">
        <v>1167</v>
      </c>
      <c r="C102" s="24" t="s">
        <v>393</v>
      </c>
      <c r="D102" s="99" t="s">
        <v>1168</v>
      </c>
      <c r="F102" s="22"/>
      <c r="G102" s="22"/>
      <c r="H102" s="22"/>
    </row>
    <row r="103" spans="1:18" x14ac:dyDescent="0.2">
      <c r="A103" s="98" t="s">
        <v>435</v>
      </c>
      <c r="B103" s="24" t="s">
        <v>434</v>
      </c>
      <c r="C103" s="24" t="s">
        <v>393</v>
      </c>
      <c r="D103" s="99" t="s">
        <v>436</v>
      </c>
      <c r="E103" s="22"/>
      <c r="F103" s="22"/>
      <c r="G103" s="22"/>
      <c r="H103" s="22"/>
      <c r="I103" s="22"/>
      <c r="Q103" s="22"/>
      <c r="R103" s="22"/>
    </row>
    <row r="104" spans="1:18" x14ac:dyDescent="0.2">
      <c r="A104" s="98" t="s">
        <v>555</v>
      </c>
      <c r="B104" s="24" t="s">
        <v>554</v>
      </c>
      <c r="C104" s="24" t="s">
        <v>393</v>
      </c>
      <c r="D104" s="99" t="s">
        <v>556</v>
      </c>
      <c r="E104" s="22"/>
      <c r="F104" s="22"/>
      <c r="G104" s="22"/>
      <c r="H104" s="22"/>
      <c r="I104" s="22"/>
      <c r="Q104" s="22"/>
      <c r="R104" s="22"/>
    </row>
    <row r="105" spans="1:18" x14ac:dyDescent="0.2">
      <c r="A105" s="98" t="s">
        <v>257</v>
      </c>
      <c r="B105" s="24" t="s">
        <v>256</v>
      </c>
      <c r="C105" s="24" t="s">
        <v>393</v>
      </c>
      <c r="D105" s="99" t="s">
        <v>258</v>
      </c>
      <c r="E105" s="22"/>
      <c r="F105" s="22"/>
      <c r="G105" s="22"/>
      <c r="H105" s="22"/>
      <c r="I105" s="22"/>
      <c r="Q105" s="22"/>
      <c r="R105" s="22"/>
    </row>
    <row r="106" spans="1:18" x14ac:dyDescent="0.2">
      <c r="A106" s="98" t="s">
        <v>219</v>
      </c>
      <c r="B106" s="24" t="s">
        <v>218</v>
      </c>
      <c r="C106" s="24" t="s">
        <v>393</v>
      </c>
      <c r="D106" s="99" t="s">
        <v>220</v>
      </c>
      <c r="E106" s="22"/>
      <c r="F106" s="22"/>
      <c r="G106" s="22"/>
      <c r="H106" s="22"/>
      <c r="I106" s="22"/>
      <c r="Q106" s="22"/>
      <c r="R106" s="22"/>
    </row>
    <row r="107" spans="1:18" x14ac:dyDescent="0.2">
      <c r="A107" s="98" t="s">
        <v>211</v>
      </c>
      <c r="B107" s="24" t="s">
        <v>210</v>
      </c>
      <c r="C107" s="24" t="s">
        <v>393</v>
      </c>
      <c r="D107" s="99" t="s">
        <v>212</v>
      </c>
      <c r="E107" s="22"/>
      <c r="F107" s="22"/>
      <c r="G107" s="22"/>
      <c r="H107" s="22"/>
      <c r="I107" s="22"/>
      <c r="Q107" s="22"/>
      <c r="R107" s="22"/>
    </row>
    <row r="108" spans="1:18" x14ac:dyDescent="0.2">
      <c r="A108" s="98" t="s">
        <v>282</v>
      </c>
      <c r="B108" s="24" t="s">
        <v>281</v>
      </c>
      <c r="C108" s="24" t="s">
        <v>393</v>
      </c>
      <c r="D108" s="99" t="s">
        <v>283</v>
      </c>
      <c r="E108" s="22"/>
      <c r="F108" s="22"/>
      <c r="G108" s="22"/>
      <c r="H108" s="22"/>
      <c r="I108" s="22"/>
      <c r="Q108" s="22"/>
      <c r="R108" s="22"/>
    </row>
    <row r="109" spans="1:18" x14ac:dyDescent="0.2">
      <c r="A109" s="98" t="s">
        <v>205</v>
      </c>
      <c r="B109" s="24" t="s">
        <v>204</v>
      </c>
      <c r="C109" s="24" t="s">
        <v>393</v>
      </c>
      <c r="D109" s="99" t="s">
        <v>206</v>
      </c>
      <c r="E109" s="22"/>
      <c r="F109" s="22"/>
      <c r="G109" s="22"/>
      <c r="H109" s="22"/>
      <c r="I109" s="22"/>
      <c r="Q109" s="22"/>
      <c r="R109" s="22"/>
    </row>
    <row r="110" spans="1:18" x14ac:dyDescent="0.2">
      <c r="A110" s="98" t="s">
        <v>331</v>
      </c>
      <c r="B110" s="24" t="s">
        <v>330</v>
      </c>
      <c r="C110" s="24" t="s">
        <v>393</v>
      </c>
      <c r="D110" s="99" t="s">
        <v>332</v>
      </c>
      <c r="E110" s="22"/>
      <c r="F110" s="22"/>
      <c r="G110" s="22"/>
      <c r="H110" s="22"/>
      <c r="I110" s="22"/>
      <c r="Q110" s="22"/>
      <c r="R110" s="22"/>
    </row>
    <row r="111" spans="1:18" x14ac:dyDescent="0.2">
      <c r="A111" s="98" t="s">
        <v>243</v>
      </c>
      <c r="B111" s="24" t="s">
        <v>242</v>
      </c>
      <c r="C111" s="24" t="s">
        <v>393</v>
      </c>
      <c r="D111" s="99" t="s">
        <v>244</v>
      </c>
      <c r="E111" s="22"/>
      <c r="F111" s="22"/>
      <c r="G111" s="22"/>
      <c r="H111" s="22"/>
      <c r="I111" s="22"/>
      <c r="Q111" s="22"/>
      <c r="R111" s="22"/>
    </row>
    <row r="112" spans="1:18" x14ac:dyDescent="0.2">
      <c r="A112" s="98" t="s">
        <v>176</v>
      </c>
      <c r="B112" s="24" t="s">
        <v>175</v>
      </c>
      <c r="C112" s="24" t="s">
        <v>393</v>
      </c>
      <c r="D112" s="99" t="s">
        <v>177</v>
      </c>
      <c r="E112" s="22"/>
      <c r="F112" s="22"/>
      <c r="G112" s="22"/>
      <c r="H112" s="22"/>
      <c r="I112" s="22"/>
      <c r="Q112" s="22"/>
      <c r="R112" s="22"/>
    </row>
    <row r="113" spans="1:18" x14ac:dyDescent="0.2">
      <c r="A113" s="98" t="s">
        <v>642</v>
      </c>
      <c r="B113" s="24" t="s">
        <v>643</v>
      </c>
      <c r="C113" s="24" t="s">
        <v>393</v>
      </c>
      <c r="D113" s="99" t="s">
        <v>644</v>
      </c>
      <c r="E113" s="22"/>
      <c r="F113" s="22"/>
      <c r="G113" s="22"/>
      <c r="H113" s="22"/>
      <c r="I113" s="22"/>
      <c r="Q113" s="22"/>
      <c r="R113" s="22"/>
    </row>
    <row r="114" spans="1:18" x14ac:dyDescent="0.2">
      <c r="A114" s="98" t="s">
        <v>240</v>
      </c>
      <c r="B114" s="24" t="s">
        <v>239</v>
      </c>
      <c r="C114" s="24" t="s">
        <v>393</v>
      </c>
      <c r="D114" s="99" t="s">
        <v>241</v>
      </c>
      <c r="E114" s="22"/>
      <c r="F114" s="22"/>
      <c r="G114" s="22"/>
      <c r="H114" s="22"/>
      <c r="I114" s="22"/>
      <c r="Q114" s="22"/>
      <c r="R114" s="22"/>
    </row>
    <row r="115" spans="1:18" x14ac:dyDescent="0.2">
      <c r="A115" s="98" t="s">
        <v>182</v>
      </c>
      <c r="B115" s="24" t="s">
        <v>181</v>
      </c>
      <c r="C115" s="24" t="s">
        <v>393</v>
      </c>
      <c r="D115" s="99" t="s">
        <v>8</v>
      </c>
      <c r="E115" s="22"/>
      <c r="F115" s="22"/>
      <c r="G115" s="22"/>
      <c r="H115" s="22"/>
      <c r="I115" s="22"/>
      <c r="Q115" s="22"/>
      <c r="R115" s="22"/>
    </row>
    <row r="116" spans="1:18" x14ac:dyDescent="0.2">
      <c r="A116" s="98" t="s">
        <v>291</v>
      </c>
      <c r="B116" s="24" t="s">
        <v>290</v>
      </c>
      <c r="C116" s="24" t="s">
        <v>393</v>
      </c>
      <c r="D116" s="99" t="s">
        <v>292</v>
      </c>
      <c r="E116" s="22"/>
      <c r="F116" s="22"/>
      <c r="G116" s="22"/>
      <c r="H116" s="22"/>
      <c r="I116" s="22"/>
      <c r="Q116" s="22"/>
      <c r="R116" s="22"/>
    </row>
    <row r="117" spans="1:18" x14ac:dyDescent="0.2">
      <c r="A117" s="98" t="s">
        <v>416</v>
      </c>
      <c r="B117" s="24" t="s">
        <v>415</v>
      </c>
      <c r="C117" s="24" t="s">
        <v>393</v>
      </c>
      <c r="D117" s="99" t="s">
        <v>417</v>
      </c>
      <c r="E117" s="22"/>
      <c r="F117" s="22"/>
      <c r="G117" s="22"/>
      <c r="H117" s="22"/>
      <c r="I117" s="22"/>
      <c r="Q117" s="22"/>
      <c r="R117" s="22"/>
    </row>
    <row r="118" spans="1:18" x14ac:dyDescent="0.2">
      <c r="A118" s="98" t="s">
        <v>255</v>
      </c>
      <c r="B118" s="24" t="s">
        <v>254</v>
      </c>
      <c r="C118" s="24" t="s">
        <v>393</v>
      </c>
      <c r="D118" s="99" t="s">
        <v>12</v>
      </c>
      <c r="E118" s="22"/>
      <c r="F118" s="22"/>
      <c r="G118" s="22"/>
      <c r="H118" s="22"/>
      <c r="I118" s="22"/>
      <c r="Q118" s="22"/>
      <c r="R118" s="22"/>
    </row>
    <row r="119" spans="1:18" x14ac:dyDescent="0.2">
      <c r="A119" s="98" t="s">
        <v>296</v>
      </c>
      <c r="B119" s="24" t="s">
        <v>295</v>
      </c>
      <c r="C119" s="24" t="s">
        <v>393</v>
      </c>
      <c r="D119" s="99" t="s">
        <v>297</v>
      </c>
      <c r="E119" s="22"/>
      <c r="F119" s="22"/>
      <c r="G119" s="22"/>
      <c r="H119" s="22"/>
      <c r="I119" s="22"/>
      <c r="Q119" s="22"/>
      <c r="R119" s="22"/>
    </row>
    <row r="120" spans="1:18" x14ac:dyDescent="0.2">
      <c r="A120" s="98" t="s">
        <v>246</v>
      </c>
      <c r="B120" s="24" t="s">
        <v>245</v>
      </c>
      <c r="C120" s="24" t="s">
        <v>393</v>
      </c>
      <c r="D120" s="99" t="s">
        <v>247</v>
      </c>
      <c r="E120" s="22"/>
      <c r="F120" s="22"/>
      <c r="G120" s="22"/>
      <c r="H120" s="22"/>
      <c r="I120" s="22"/>
      <c r="Q120" s="22"/>
      <c r="R120" s="22"/>
    </row>
    <row r="121" spans="1:18" x14ac:dyDescent="0.2">
      <c r="A121" s="98" t="s">
        <v>1169</v>
      </c>
      <c r="B121" s="24" t="s">
        <v>1170</v>
      </c>
      <c r="C121" s="24" t="s">
        <v>393</v>
      </c>
      <c r="D121" s="99" t="s">
        <v>1171</v>
      </c>
      <c r="E121" s="22"/>
      <c r="F121" s="22"/>
      <c r="G121" s="22"/>
      <c r="H121" s="22"/>
      <c r="I121" s="22"/>
      <c r="Q121" s="22"/>
      <c r="R121" s="22"/>
    </row>
    <row r="122" spans="1:18" x14ac:dyDescent="0.2">
      <c r="A122" s="98" t="s">
        <v>179</v>
      </c>
      <c r="B122" s="24" t="s">
        <v>178</v>
      </c>
      <c r="C122" s="24" t="s">
        <v>393</v>
      </c>
      <c r="D122" s="99" t="s">
        <v>180</v>
      </c>
      <c r="E122" s="22"/>
      <c r="F122" s="22"/>
      <c r="G122" s="22"/>
      <c r="H122" s="22"/>
      <c r="I122" s="22"/>
      <c r="Q122" s="22"/>
      <c r="R122" s="22"/>
    </row>
    <row r="123" spans="1:18" x14ac:dyDescent="0.2">
      <c r="A123" s="98" t="s">
        <v>299</v>
      </c>
      <c r="B123" s="24" t="s">
        <v>298</v>
      </c>
      <c r="C123" s="24" t="s">
        <v>393</v>
      </c>
      <c r="D123" s="99" t="s">
        <v>300</v>
      </c>
      <c r="E123" s="22"/>
      <c r="F123" s="22"/>
      <c r="G123" s="22"/>
      <c r="H123" s="22"/>
      <c r="I123" s="22"/>
      <c r="Q123" s="22"/>
      <c r="R123" s="22"/>
    </row>
    <row r="124" spans="1:18" x14ac:dyDescent="0.2">
      <c r="A124" s="98" t="s">
        <v>228</v>
      </c>
      <c r="B124" s="24" t="s">
        <v>227</v>
      </c>
      <c r="C124" s="24" t="s">
        <v>393</v>
      </c>
      <c r="D124" s="99" t="s">
        <v>229</v>
      </c>
      <c r="E124" s="22"/>
      <c r="F124" s="22"/>
      <c r="G124" s="22"/>
      <c r="H124" s="22"/>
      <c r="I124" s="22"/>
      <c r="Q124" s="22"/>
      <c r="R124" s="22"/>
    </row>
    <row r="125" spans="1:18" x14ac:dyDescent="0.2">
      <c r="A125" s="98" t="s">
        <v>359</v>
      </c>
      <c r="B125" s="24" t="s">
        <v>358</v>
      </c>
      <c r="C125" s="24" t="s">
        <v>393</v>
      </c>
      <c r="D125" s="99" t="s">
        <v>360</v>
      </c>
      <c r="E125" s="22"/>
      <c r="F125" s="22"/>
      <c r="G125" s="22"/>
      <c r="H125" s="22"/>
      <c r="I125" s="22"/>
      <c r="Q125" s="22"/>
      <c r="R125" s="22"/>
    </row>
    <row r="126" spans="1:18" x14ac:dyDescent="0.2">
      <c r="A126" s="98" t="s">
        <v>266</v>
      </c>
      <c r="B126" s="24" t="s">
        <v>265</v>
      </c>
      <c r="C126" s="24" t="s">
        <v>393</v>
      </c>
      <c r="D126" s="99" t="s">
        <v>267</v>
      </c>
      <c r="E126" s="22"/>
      <c r="F126" s="22"/>
      <c r="G126" s="22"/>
      <c r="H126" s="22"/>
      <c r="I126" s="22"/>
      <c r="Q126" s="22"/>
      <c r="R126" s="22"/>
    </row>
    <row r="127" spans="1:18" x14ac:dyDescent="0.2">
      <c r="A127" s="98" t="s">
        <v>302</v>
      </c>
      <c r="B127" s="24" t="s">
        <v>301</v>
      </c>
      <c r="C127" s="24" t="s">
        <v>393</v>
      </c>
      <c r="D127" s="99" t="s">
        <v>303</v>
      </c>
      <c r="E127" s="22"/>
      <c r="F127" s="22"/>
      <c r="G127" s="22"/>
      <c r="H127" s="22"/>
      <c r="I127" s="22"/>
      <c r="Q127" s="22"/>
      <c r="R127" s="22"/>
    </row>
    <row r="128" spans="1:18" x14ac:dyDescent="0.2">
      <c r="A128" s="98" t="s">
        <v>395</v>
      </c>
      <c r="B128" s="24" t="s">
        <v>268</v>
      </c>
      <c r="C128" s="24" t="s">
        <v>393</v>
      </c>
      <c r="D128" s="99" t="s">
        <v>269</v>
      </c>
      <c r="E128" s="22"/>
      <c r="F128" s="22"/>
      <c r="G128" s="22"/>
      <c r="H128" s="22"/>
      <c r="I128" s="22"/>
      <c r="Q128" s="22"/>
      <c r="R128" s="22"/>
    </row>
    <row r="129" spans="1:18" x14ac:dyDescent="0.2">
      <c r="A129" s="98" t="s">
        <v>1172</v>
      </c>
      <c r="B129" s="24" t="s">
        <v>1173</v>
      </c>
      <c r="C129" s="24" t="s">
        <v>393</v>
      </c>
      <c r="D129" s="99" t="s">
        <v>1174</v>
      </c>
      <c r="E129" s="22"/>
      <c r="F129" s="22"/>
      <c r="G129" s="22"/>
      <c r="H129" s="22"/>
      <c r="I129" s="22"/>
      <c r="Q129" s="22"/>
      <c r="R129" s="22"/>
    </row>
    <row r="130" spans="1:18" x14ac:dyDescent="0.2">
      <c r="A130" s="98" t="s">
        <v>184</v>
      </c>
      <c r="B130" s="24" t="s">
        <v>183</v>
      </c>
      <c r="C130" s="24" t="s">
        <v>393</v>
      </c>
      <c r="D130" s="99" t="s">
        <v>185</v>
      </c>
      <c r="E130" s="22"/>
      <c r="F130" s="22"/>
      <c r="G130" s="22"/>
      <c r="H130" s="22"/>
      <c r="I130" s="22"/>
      <c r="Q130" s="22"/>
      <c r="R130" s="22"/>
    </row>
    <row r="131" spans="1:18" x14ac:dyDescent="0.2">
      <c r="A131" s="98" t="s">
        <v>237</v>
      </c>
      <c r="B131" s="24" t="s">
        <v>236</v>
      </c>
      <c r="C131" s="24" t="s">
        <v>393</v>
      </c>
      <c r="D131" s="99" t="s">
        <v>238</v>
      </c>
      <c r="E131" s="22"/>
      <c r="F131" s="22"/>
      <c r="G131" s="22"/>
      <c r="H131" s="22"/>
      <c r="I131" s="22"/>
      <c r="Q131" s="22"/>
      <c r="R131" s="22"/>
    </row>
    <row r="132" spans="1:18" x14ac:dyDescent="0.2">
      <c r="A132" s="98" t="s">
        <v>342</v>
      </c>
      <c r="B132" s="24" t="s">
        <v>341</v>
      </c>
      <c r="C132" s="24" t="s">
        <v>393</v>
      </c>
      <c r="D132" s="99" t="s">
        <v>343</v>
      </c>
      <c r="E132" s="22"/>
      <c r="F132" s="22"/>
      <c r="G132" s="22"/>
      <c r="H132" s="22"/>
      <c r="I132" s="22"/>
      <c r="Q132" s="22"/>
      <c r="R132" s="22"/>
    </row>
    <row r="133" spans="1:18" x14ac:dyDescent="0.2">
      <c r="A133" s="98" t="s">
        <v>305</v>
      </c>
      <c r="B133" s="24" t="s">
        <v>304</v>
      </c>
      <c r="C133" s="24" t="s">
        <v>393</v>
      </c>
      <c r="D133" s="99" t="s">
        <v>306</v>
      </c>
      <c r="E133" s="22"/>
      <c r="F133" s="22"/>
      <c r="G133" s="22"/>
      <c r="H133" s="22"/>
      <c r="I133" s="22"/>
      <c r="Q133" s="22"/>
      <c r="R133" s="22"/>
    </row>
    <row r="134" spans="1:18" x14ac:dyDescent="0.2">
      <c r="A134" s="98" t="s">
        <v>371</v>
      </c>
      <c r="B134" s="24" t="s">
        <v>370</v>
      </c>
      <c r="C134" s="24" t="s">
        <v>393</v>
      </c>
      <c r="D134" s="99" t="s">
        <v>372</v>
      </c>
      <c r="E134" s="22"/>
      <c r="F134" s="22"/>
      <c r="G134" s="22"/>
      <c r="H134" s="22"/>
      <c r="I134" s="22"/>
      <c r="Q134" s="22"/>
      <c r="R134" s="22"/>
    </row>
    <row r="135" spans="1:18" x14ac:dyDescent="0.2">
      <c r="A135" s="98" t="s">
        <v>187</v>
      </c>
      <c r="B135" s="24" t="s">
        <v>186</v>
      </c>
      <c r="C135" s="24" t="s">
        <v>393</v>
      </c>
      <c r="D135" s="99" t="s">
        <v>188</v>
      </c>
      <c r="E135" s="22"/>
      <c r="F135" s="22"/>
      <c r="G135" s="22"/>
      <c r="H135" s="22"/>
      <c r="I135" s="22"/>
      <c r="Q135" s="22"/>
      <c r="R135" s="22"/>
    </row>
    <row r="136" spans="1:18" x14ac:dyDescent="0.2">
      <c r="A136" s="98" t="s">
        <v>362</v>
      </c>
      <c r="B136" s="24" t="s">
        <v>361</v>
      </c>
      <c r="C136" s="24" t="s">
        <v>393</v>
      </c>
      <c r="D136" s="99" t="s">
        <v>363</v>
      </c>
      <c r="E136" s="22"/>
      <c r="F136" s="22"/>
      <c r="G136" s="22"/>
      <c r="H136" s="22"/>
      <c r="I136" s="22"/>
      <c r="Q136" s="22"/>
      <c r="R136" s="22"/>
    </row>
    <row r="137" spans="1:18" x14ac:dyDescent="0.2">
      <c r="A137" s="98" t="s">
        <v>271</v>
      </c>
      <c r="B137" s="24" t="s">
        <v>270</v>
      </c>
      <c r="C137" s="24" t="s">
        <v>393</v>
      </c>
      <c r="D137" s="99" t="s">
        <v>272</v>
      </c>
      <c r="E137" s="22"/>
      <c r="F137" s="22"/>
      <c r="G137" s="22"/>
      <c r="H137" s="22"/>
      <c r="I137" s="22"/>
      <c r="Q137" s="22"/>
      <c r="R137" s="22"/>
    </row>
    <row r="138" spans="1:18" x14ac:dyDescent="0.2">
      <c r="A138" s="98" t="s">
        <v>308</v>
      </c>
      <c r="B138" s="24" t="s">
        <v>307</v>
      </c>
      <c r="C138" s="24" t="s">
        <v>393</v>
      </c>
      <c r="D138" s="99" t="s">
        <v>309</v>
      </c>
      <c r="E138" s="22"/>
      <c r="I138" s="22"/>
      <c r="Q138" s="22"/>
      <c r="R138" s="22"/>
    </row>
    <row r="139" spans="1:18" x14ac:dyDescent="0.2">
      <c r="A139" s="98" t="s">
        <v>374</v>
      </c>
      <c r="B139" s="24" t="s">
        <v>373</v>
      </c>
      <c r="C139" s="24" t="s">
        <v>393</v>
      </c>
      <c r="D139" s="99" t="s">
        <v>375</v>
      </c>
      <c r="E139" s="22"/>
      <c r="F139" s="22"/>
      <c r="G139" s="22"/>
      <c r="H139" s="22"/>
      <c r="I139" s="22"/>
      <c r="Q139" s="22"/>
      <c r="R139" s="22"/>
    </row>
    <row r="140" spans="1:18" x14ac:dyDescent="0.2">
      <c r="A140" s="98" t="s">
        <v>263</v>
      </c>
      <c r="B140" s="24" t="s">
        <v>262</v>
      </c>
      <c r="C140" s="24" t="s">
        <v>393</v>
      </c>
      <c r="D140" s="99" t="s">
        <v>264</v>
      </c>
      <c r="E140" s="22"/>
      <c r="F140" s="22"/>
      <c r="G140" s="22"/>
      <c r="H140" s="22"/>
      <c r="I140" s="22"/>
      <c r="Q140" s="22"/>
      <c r="R140" s="22"/>
    </row>
    <row r="141" spans="1:18" x14ac:dyDescent="0.2">
      <c r="A141" s="98" t="s">
        <v>328</v>
      </c>
      <c r="B141" s="24" t="s">
        <v>327</v>
      </c>
      <c r="C141" s="24" t="s">
        <v>393</v>
      </c>
      <c r="D141" s="99" t="s">
        <v>329</v>
      </c>
      <c r="E141" s="22"/>
      <c r="F141" s="22"/>
      <c r="G141" s="22"/>
      <c r="H141" s="22"/>
      <c r="I141" s="22"/>
      <c r="Q141" s="22"/>
      <c r="R141" s="22"/>
    </row>
    <row r="142" spans="1:18" x14ac:dyDescent="0.2">
      <c r="A142" s="98" t="s">
        <v>1175</v>
      </c>
      <c r="B142" s="24" t="s">
        <v>1176</v>
      </c>
      <c r="C142" s="24" t="s">
        <v>393</v>
      </c>
      <c r="D142" s="99" t="s">
        <v>1177</v>
      </c>
      <c r="E142" s="22"/>
      <c r="F142" s="22"/>
      <c r="G142" s="22"/>
      <c r="H142" s="22"/>
      <c r="I142" s="22"/>
      <c r="Q142" s="22"/>
      <c r="R142" s="22"/>
    </row>
    <row r="143" spans="1:18" x14ac:dyDescent="0.2">
      <c r="A143" s="98" t="s">
        <v>420</v>
      </c>
      <c r="B143" s="24" t="s">
        <v>419</v>
      </c>
      <c r="C143" s="24" t="s">
        <v>393</v>
      </c>
      <c r="D143" s="99" t="s">
        <v>421</v>
      </c>
      <c r="E143" s="22"/>
      <c r="I143" s="22"/>
      <c r="Q143" s="22"/>
      <c r="R143" s="22"/>
    </row>
    <row r="144" spans="1:18" x14ac:dyDescent="0.2">
      <c r="A144" s="98" t="s">
        <v>365</v>
      </c>
      <c r="B144" s="24" t="s">
        <v>364</v>
      </c>
      <c r="C144" s="24" t="s">
        <v>393</v>
      </c>
      <c r="D144" s="99" t="s">
        <v>366</v>
      </c>
      <c r="E144" s="22"/>
      <c r="I144" s="22"/>
      <c r="Q144" s="22"/>
      <c r="R144" s="22"/>
    </row>
    <row r="145" spans="1:18" x14ac:dyDescent="0.2">
      <c r="A145" s="98" t="s">
        <v>443</v>
      </c>
      <c r="B145" s="24" t="s">
        <v>442</v>
      </c>
      <c r="C145" s="24" t="s">
        <v>393</v>
      </c>
      <c r="D145" s="99" t="s">
        <v>444</v>
      </c>
      <c r="E145" s="22"/>
      <c r="I145" s="22"/>
      <c r="Q145" s="22"/>
      <c r="R145" s="22"/>
    </row>
    <row r="146" spans="1:18" x14ac:dyDescent="0.2">
      <c r="A146" s="98" t="s">
        <v>325</v>
      </c>
      <c r="B146" s="24" t="s">
        <v>324</v>
      </c>
      <c r="C146" s="24" t="s">
        <v>393</v>
      </c>
      <c r="D146" s="99" t="s">
        <v>326</v>
      </c>
      <c r="E146" s="22"/>
      <c r="I146" s="22"/>
      <c r="Q146" s="22"/>
      <c r="R146" s="22"/>
    </row>
    <row r="147" spans="1:18" x14ac:dyDescent="0.2">
      <c r="A147" s="98" t="s">
        <v>1178</v>
      </c>
      <c r="B147" s="24" t="s">
        <v>1179</v>
      </c>
      <c r="C147" s="24" t="s">
        <v>393</v>
      </c>
      <c r="D147" s="99" t="s">
        <v>1180</v>
      </c>
      <c r="E147" s="22"/>
      <c r="I147" s="22"/>
      <c r="Q147" s="22"/>
      <c r="R147" s="22"/>
    </row>
    <row r="148" spans="1:18" x14ac:dyDescent="0.2">
      <c r="A148" s="98" t="s">
        <v>322</v>
      </c>
      <c r="B148" s="24" t="s">
        <v>321</v>
      </c>
      <c r="C148" s="24" t="s">
        <v>393</v>
      </c>
      <c r="D148" s="99" t="s">
        <v>323</v>
      </c>
      <c r="E148" s="22"/>
      <c r="I148" s="22"/>
      <c r="Q148" s="22"/>
      <c r="R148" s="22"/>
    </row>
    <row r="149" spans="1:18" x14ac:dyDescent="0.2">
      <c r="A149" s="98" t="s">
        <v>337</v>
      </c>
      <c r="B149" s="24" t="s">
        <v>336</v>
      </c>
      <c r="C149" s="24" t="s">
        <v>393</v>
      </c>
      <c r="D149" s="99" t="s">
        <v>338</v>
      </c>
      <c r="E149" s="22"/>
      <c r="I149" s="22"/>
      <c r="Q149" s="22"/>
      <c r="R149" s="22"/>
    </row>
    <row r="150" spans="1:18" x14ac:dyDescent="0.2">
      <c r="A150" s="98" t="s">
        <v>423</v>
      </c>
      <c r="B150" s="24" t="s">
        <v>422</v>
      </c>
      <c r="C150" s="24" t="s">
        <v>393</v>
      </c>
      <c r="D150" s="99" t="s">
        <v>16</v>
      </c>
      <c r="E150" s="22"/>
      <c r="I150" s="22"/>
      <c r="Q150" s="22"/>
      <c r="R150" s="22"/>
    </row>
    <row r="151" spans="1:18" x14ac:dyDescent="0.2">
      <c r="A151" s="98" t="s">
        <v>311</v>
      </c>
      <c r="B151" s="24" t="s">
        <v>310</v>
      </c>
      <c r="C151" s="24" t="s">
        <v>393</v>
      </c>
      <c r="D151" s="99" t="s">
        <v>312</v>
      </c>
    </row>
    <row r="152" spans="1:18" x14ac:dyDescent="0.2">
      <c r="A152" s="98" t="s">
        <v>424</v>
      </c>
      <c r="B152" s="24" t="s">
        <v>347</v>
      </c>
      <c r="C152" s="24" t="s">
        <v>393</v>
      </c>
      <c r="D152" s="99" t="s">
        <v>348</v>
      </c>
      <c r="E152" s="22"/>
      <c r="I152" s="22"/>
      <c r="Q152" s="22"/>
      <c r="R152" s="22"/>
    </row>
    <row r="153" spans="1:18" x14ac:dyDescent="0.2">
      <c r="A153" s="98" t="s">
        <v>345</v>
      </c>
      <c r="B153" s="24" t="s">
        <v>344</v>
      </c>
      <c r="C153" s="24" t="s">
        <v>393</v>
      </c>
      <c r="D153" s="99" t="s">
        <v>346</v>
      </c>
      <c r="E153" s="22"/>
      <c r="I153" s="22"/>
      <c r="Q153" s="22"/>
      <c r="R153" s="22"/>
    </row>
    <row r="154" spans="1:18" x14ac:dyDescent="0.2">
      <c r="A154" s="98" t="s">
        <v>196</v>
      </c>
      <c r="B154" s="24" t="s">
        <v>195</v>
      </c>
      <c r="C154" s="24" t="s">
        <v>393</v>
      </c>
      <c r="D154" s="99" t="s">
        <v>197</v>
      </c>
      <c r="E154" s="22"/>
      <c r="I154" s="22"/>
      <c r="Q154" s="22"/>
      <c r="R154" s="22"/>
    </row>
    <row r="155" spans="1:18" x14ac:dyDescent="0.2">
      <c r="A155" s="98" t="s">
        <v>1181</v>
      </c>
      <c r="B155" s="24" t="s">
        <v>1182</v>
      </c>
      <c r="C155" s="24" t="s">
        <v>393</v>
      </c>
      <c r="D155" s="99" t="s">
        <v>1183</v>
      </c>
      <c r="E155" s="22"/>
      <c r="I155" s="22"/>
      <c r="Q155" s="22"/>
      <c r="R155" s="22"/>
    </row>
    <row r="156" spans="1:18" x14ac:dyDescent="0.2">
      <c r="A156" s="98" t="s">
        <v>170</v>
      </c>
      <c r="B156" s="24" t="s">
        <v>169</v>
      </c>
      <c r="C156" s="24" t="s">
        <v>393</v>
      </c>
      <c r="D156" s="99" t="s">
        <v>171</v>
      </c>
    </row>
    <row r="157" spans="1:18" x14ac:dyDescent="0.2">
      <c r="A157" s="98" t="s">
        <v>426</v>
      </c>
      <c r="B157" s="24" t="s">
        <v>425</v>
      </c>
      <c r="C157" s="24" t="s">
        <v>393</v>
      </c>
      <c r="D157" s="99" t="s">
        <v>427</v>
      </c>
    </row>
    <row r="158" spans="1:18" x14ac:dyDescent="0.2">
      <c r="A158" s="98" t="s">
        <v>1184</v>
      </c>
      <c r="B158" s="24" t="s">
        <v>1185</v>
      </c>
      <c r="C158" s="24" t="s">
        <v>393</v>
      </c>
      <c r="D158" s="99" t="s">
        <v>874</v>
      </c>
    </row>
    <row r="159" spans="1:18" x14ac:dyDescent="0.2">
      <c r="A159" s="98" t="s">
        <v>446</v>
      </c>
      <c r="B159" s="24" t="s">
        <v>445</v>
      </c>
      <c r="C159" s="24" t="s">
        <v>393</v>
      </c>
      <c r="D159" s="99" t="s">
        <v>447</v>
      </c>
    </row>
    <row r="160" spans="1:18" x14ac:dyDescent="0.2">
      <c r="A160" s="98" t="s">
        <v>429</v>
      </c>
      <c r="B160" s="24" t="s">
        <v>428</v>
      </c>
      <c r="C160" s="24" t="s">
        <v>393</v>
      </c>
      <c r="D160" s="99" t="s">
        <v>430</v>
      </c>
    </row>
    <row r="161" spans="1:4" x14ac:dyDescent="0.2">
      <c r="A161" s="98" t="s">
        <v>260</v>
      </c>
      <c r="B161" s="24" t="s">
        <v>259</v>
      </c>
      <c r="C161" s="24" t="s">
        <v>393</v>
      </c>
      <c r="D161" s="99" t="s">
        <v>261</v>
      </c>
    </row>
    <row r="162" spans="1:4" x14ac:dyDescent="0.2">
      <c r="A162" s="98" t="s">
        <v>319</v>
      </c>
      <c r="B162" s="24" t="s">
        <v>318</v>
      </c>
      <c r="C162" s="24" t="s">
        <v>393</v>
      </c>
      <c r="D162" s="99" t="s">
        <v>320</v>
      </c>
    </row>
    <row r="163" spans="1:4" x14ac:dyDescent="0.2">
      <c r="A163" s="98" t="s">
        <v>368</v>
      </c>
      <c r="B163" s="24" t="s">
        <v>367</v>
      </c>
      <c r="C163" s="24" t="s">
        <v>393</v>
      </c>
      <c r="D163" s="99" t="s">
        <v>369</v>
      </c>
    </row>
    <row r="164" spans="1:4" x14ac:dyDescent="0.2">
      <c r="A164" s="98" t="s">
        <v>314</v>
      </c>
      <c r="B164" s="24" t="s">
        <v>313</v>
      </c>
      <c r="C164" s="24" t="s">
        <v>393</v>
      </c>
      <c r="D164" s="99" t="s">
        <v>315</v>
      </c>
    </row>
    <row r="165" spans="1:4" x14ac:dyDescent="0.2">
      <c r="A165" s="98" t="s">
        <v>1186</v>
      </c>
      <c r="B165" s="24" t="s">
        <v>213</v>
      </c>
      <c r="C165" s="24" t="s">
        <v>393</v>
      </c>
      <c r="D165" s="99" t="s">
        <v>214</v>
      </c>
    </row>
    <row r="166" spans="1:4" x14ac:dyDescent="0.2">
      <c r="A166" s="98" t="s">
        <v>350</v>
      </c>
      <c r="B166" s="24" t="s">
        <v>349</v>
      </c>
      <c r="C166" s="24" t="s">
        <v>393</v>
      </c>
      <c r="D166" s="99" t="s">
        <v>351</v>
      </c>
    </row>
    <row r="167" spans="1:4" x14ac:dyDescent="0.2">
      <c r="A167" s="98" t="s">
        <v>353</v>
      </c>
      <c r="B167" s="24" t="s">
        <v>352</v>
      </c>
      <c r="C167" s="24" t="s">
        <v>393</v>
      </c>
      <c r="D167" s="99" t="s">
        <v>354</v>
      </c>
    </row>
    <row r="168" spans="1:4" x14ac:dyDescent="0.2">
      <c r="A168" s="98" t="s">
        <v>279</v>
      </c>
      <c r="B168" s="24" t="s">
        <v>278</v>
      </c>
      <c r="C168" s="24" t="s">
        <v>393</v>
      </c>
      <c r="D168" s="99" t="s">
        <v>280</v>
      </c>
    </row>
    <row r="169" spans="1:4" x14ac:dyDescent="0.2">
      <c r="A169" s="98" t="s">
        <v>208</v>
      </c>
      <c r="B169" s="24" t="s">
        <v>207</v>
      </c>
      <c r="C169" s="24" t="s">
        <v>393</v>
      </c>
      <c r="D169" s="99" t="s">
        <v>209</v>
      </c>
    </row>
    <row r="170" spans="1:4" x14ac:dyDescent="0.2">
      <c r="A170" s="98" t="s">
        <v>340</v>
      </c>
      <c r="B170" s="24" t="s">
        <v>339</v>
      </c>
      <c r="C170" s="24" t="s">
        <v>393</v>
      </c>
      <c r="D170" s="99" t="s">
        <v>6</v>
      </c>
    </row>
    <row r="171" spans="1:4" x14ac:dyDescent="0.2">
      <c r="A171" s="98" t="s">
        <v>432</v>
      </c>
      <c r="B171" s="24" t="s">
        <v>431</v>
      </c>
      <c r="C171" s="24" t="s">
        <v>393</v>
      </c>
      <c r="D171" s="99" t="s">
        <v>433</v>
      </c>
    </row>
    <row r="172" spans="1:4" x14ac:dyDescent="0.2">
      <c r="A172" s="98" t="s">
        <v>190</v>
      </c>
      <c r="B172" s="24" t="s">
        <v>189</v>
      </c>
      <c r="C172" s="24" t="s">
        <v>393</v>
      </c>
      <c r="D172" s="99" t="s">
        <v>191</v>
      </c>
    </row>
    <row r="173" spans="1:4" x14ac:dyDescent="0.2">
      <c r="A173" s="98" t="s">
        <v>231</v>
      </c>
      <c r="B173" s="24" t="s">
        <v>230</v>
      </c>
      <c r="C173" s="24" t="s">
        <v>393</v>
      </c>
      <c r="D173" s="99" t="s">
        <v>232</v>
      </c>
    </row>
    <row r="174" spans="1:4" x14ac:dyDescent="0.2">
      <c r="A174" s="98" t="s">
        <v>356</v>
      </c>
      <c r="B174" s="24" t="s">
        <v>355</v>
      </c>
      <c r="C174" s="24" t="s">
        <v>393</v>
      </c>
      <c r="D174" s="99" t="s">
        <v>357</v>
      </c>
    </row>
    <row r="175" spans="1:4" x14ac:dyDescent="0.2">
      <c r="A175" s="98" t="s">
        <v>125</v>
      </c>
      <c r="B175" s="24" t="s">
        <v>124</v>
      </c>
      <c r="C175" s="24" t="s">
        <v>393</v>
      </c>
      <c r="D175" s="99" t="s">
        <v>126</v>
      </c>
    </row>
    <row r="176" spans="1:4" x14ac:dyDescent="0.2">
      <c r="A176" s="110" t="s">
        <v>408</v>
      </c>
      <c r="B176" s="111" t="s">
        <v>316</v>
      </c>
      <c r="C176" s="111" t="s">
        <v>393</v>
      </c>
      <c r="D176" s="112" t="s">
        <v>317</v>
      </c>
    </row>
  </sheetData>
  <sheetProtection algorithmName="SHA-512" hashValue="33zyStSW5t8kdRdHFL2ydnrYyVR5VE3/pMPyK0iiFO3zwvP+EsX18mxcrWAa8oTMhHiyPiav/+Sn7aCPt9Hchw==" saltValue="IS1lzo0aDsYbX8jPgLmGJQ==" spinCount="100000" sheet="1" objects="1" scenarios="1" formatCells="0" autoFilter="0"/>
  <mergeCells count="8">
    <mergeCell ref="A1:D1"/>
    <mergeCell ref="F7:H7"/>
    <mergeCell ref="J1:P1"/>
    <mergeCell ref="F1:G1"/>
    <mergeCell ref="G2:H2"/>
    <mergeCell ref="G3:H3"/>
    <mergeCell ref="G4:H4"/>
    <mergeCell ref="G5:H5"/>
  </mergeCells>
  <pageMargins left="0.70866141732283461" right="0.70866141732283461" top="0.55118110236220474" bottom="0.55118110236220474" header="0.11811023622047244" footer="0.11811023622047244"/>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45"/>
  <sheetViews>
    <sheetView showGridLines="0" zoomScaleNormal="100" workbookViewId="0">
      <pane ySplit="10" topLeftCell="A26" activePane="bottomLeft" state="frozen"/>
      <selection pane="bottomLeft" activeCell="F41" sqref="F41"/>
    </sheetView>
  </sheetViews>
  <sheetFormatPr defaultColWidth="15.85546875" defaultRowHeight="11.25" x14ac:dyDescent="0.2"/>
  <cols>
    <col min="1" max="1" width="8.28515625" style="138" bestFit="1" customWidth="1"/>
    <col min="2" max="2" width="11.5703125" style="138" bestFit="1" customWidth="1"/>
    <col min="3" max="3" width="9.42578125" style="138" bestFit="1" customWidth="1"/>
    <col min="4" max="4" width="13.5703125" style="138" customWidth="1"/>
    <col min="5" max="5" width="13.42578125" style="138" customWidth="1"/>
    <col min="6" max="6" width="26.140625" style="142" bestFit="1" customWidth="1"/>
    <col min="7" max="7" width="11.140625" style="138" bestFit="1" customWidth="1"/>
    <col min="8" max="8" width="128.7109375" style="138" bestFit="1" customWidth="1"/>
    <col min="9" max="16384" width="15.85546875" style="138"/>
  </cols>
  <sheetData>
    <row r="1" spans="1:8" ht="15" x14ac:dyDescent="0.2">
      <c r="A1" s="225" t="str">
        <f>VLOOKUP("G00",tblTranslation[#Data],LangNameID,FALSE) &amp;" ( "&amp;Idiom&amp;" )"</f>
        <v>Instructions to complete the form ( ENG )</v>
      </c>
      <c r="B1" s="225"/>
      <c r="C1" s="225"/>
      <c r="D1" s="225"/>
      <c r="E1" s="225"/>
      <c r="F1" s="225"/>
      <c r="G1" s="225"/>
      <c r="H1" s="225"/>
    </row>
    <row r="2" spans="1:8" ht="12.75" x14ac:dyDescent="0.2">
      <c r="A2" s="226" t="str">
        <f>VLOOKUP("G01",tblTranslation[#Data],LangFieldID,FALSE)</f>
        <v>General</v>
      </c>
      <c r="B2" s="226"/>
      <c r="C2" s="226"/>
      <c r="D2" s="226"/>
      <c r="E2" s="226"/>
      <c r="F2" s="57"/>
      <c r="G2" s="51"/>
      <c r="H2" s="52"/>
    </row>
    <row r="3" spans="1:8" x14ac:dyDescent="0.2">
      <c r="A3" s="52" t="s">
        <v>461</v>
      </c>
      <c r="B3" s="227" t="str">
        <f>VLOOKUP("G01a",tblTranslation[#Data],LangNameID,FALSE)</f>
        <v>Complete as far as possible the Header and Detail sections (don't leave fields empty when information is known).</v>
      </c>
      <c r="C3" s="227"/>
      <c r="D3" s="227"/>
      <c r="E3" s="227"/>
      <c r="F3" s="227"/>
      <c r="G3" s="227"/>
      <c r="H3" s="227"/>
    </row>
    <row r="4" spans="1:8" x14ac:dyDescent="0.2">
      <c r="A4" s="52" t="s">
        <v>462</v>
      </c>
      <c r="B4" s="227" t="str">
        <f>VLOOKUP("G01b",tblTranslation[#Data],LangNameID,FALSE)</f>
        <v>In Header section, only white cells can be filled (manually or by selecting from the Combo Box the corresponding code).</v>
      </c>
      <c r="C4" s="227"/>
      <c r="D4" s="227"/>
      <c r="E4" s="227"/>
      <c r="F4" s="227"/>
      <c r="G4" s="227"/>
      <c r="H4" s="227"/>
    </row>
    <row r="5" spans="1:8" x14ac:dyDescent="0.2">
      <c r="A5" s="52" t="s">
        <v>463</v>
      </c>
      <c r="B5" s="227" t="str">
        <f>VLOOKUP("G01c",tblTranslation[#Data],LangNameID,FALSE)</f>
        <v>Always use ICCAT standard codes (when element "OTHERS" of various fields is required it must be explicitly described in "Notes").</v>
      </c>
      <c r="C5" s="227"/>
      <c r="D5" s="227"/>
      <c r="E5" s="227"/>
      <c r="F5" s="227"/>
      <c r="G5" s="227"/>
      <c r="H5" s="227"/>
    </row>
    <row r="6" spans="1:8" x14ac:dyDescent="0.2">
      <c r="A6" s="52" t="s">
        <v>464</v>
      </c>
      <c r="B6" s="227" t="str">
        <f>VLOOKUP("G01d",tblTranslation[#Data],LangNameID,FALSE)</f>
        <v>Recommendation for users with databases: To paste an entire dataset into the Detail section (must have the same structure and format) use "Paste special (values)"</v>
      </c>
      <c r="C6" s="227"/>
      <c r="D6" s="227"/>
      <c r="E6" s="227"/>
      <c r="F6" s="227"/>
      <c r="G6" s="227"/>
      <c r="H6" s="227"/>
    </row>
    <row r="7" spans="1:8" x14ac:dyDescent="0.2">
      <c r="A7" s="52" t="s">
        <v>465</v>
      </c>
      <c r="B7" s="227" t="str">
        <f>VLOOKUP("G01e",tblTranslation[#Data],LangNameID,FALSE)</f>
        <v>Leave "blank" the fields for which you don't collect information</v>
      </c>
      <c r="C7" s="227"/>
      <c r="D7" s="227"/>
      <c r="E7" s="227"/>
      <c r="F7" s="227"/>
      <c r="G7" s="227"/>
      <c r="H7" s="227"/>
    </row>
    <row r="8" spans="1:8" x14ac:dyDescent="0.2">
      <c r="A8" s="53"/>
      <c r="B8" s="53"/>
      <c r="C8" s="7"/>
      <c r="D8" s="7"/>
      <c r="E8" s="7"/>
      <c r="F8" s="58"/>
      <c r="G8" s="54"/>
      <c r="H8" s="53"/>
    </row>
    <row r="9" spans="1:8" ht="12.75" x14ac:dyDescent="0.2">
      <c r="A9" s="236" t="str">
        <f>VLOOKUP("S00",tblTranslation[#Data],LangFieldID,FALSE)</f>
        <v>Specific (by field)</v>
      </c>
      <c r="B9" s="236"/>
      <c r="C9" s="236"/>
      <c r="D9" s="236"/>
      <c r="E9" s="236"/>
      <c r="F9" s="58"/>
      <c r="G9" s="54"/>
      <c r="H9" s="53"/>
    </row>
    <row r="10" spans="1:8" x14ac:dyDescent="0.2">
      <c r="A10" s="55" t="str">
        <f>VLOOKUP("SC01",tblTranslation[#Data],LangFieldID,FALSE)</f>
        <v>Form</v>
      </c>
      <c r="B10" s="55" t="str">
        <f>VLOOKUP("SC02",tblTranslation[#Data],LangFieldID,FALSE)</f>
        <v>Sub-form</v>
      </c>
      <c r="C10" s="55" t="str">
        <f>VLOOKUP("SC03",tblTranslation[#Data],LangFieldID,FALSE)</f>
        <v>Part</v>
      </c>
      <c r="D10" s="55" t="str">
        <f>VLOOKUP("SC04",tblTranslation[#Data],LangFieldID,FALSE)</f>
        <v>Section</v>
      </c>
      <c r="E10" s="55" t="str">
        <f>VLOOKUP("SC05",tblTranslation[#Data],LangFieldID,FALSE)</f>
        <v>Sub-section</v>
      </c>
      <c r="F10" s="55" t="str">
        <f>VLOOKUP("SC06",tblTranslation[#Data],LangFieldID,FALSE)</f>
        <v>Field (name)</v>
      </c>
      <c r="G10" s="55" t="str">
        <f>VLOOKUP("SC07",tblTranslation[#Data],LangFieldID,FALSE)</f>
        <v>Field (format)</v>
      </c>
      <c r="H10" s="55" t="str">
        <f>VLOOKUP("SC08",tblTranslation[#Data],LangFieldID,FALSE)</f>
        <v>Description</v>
      </c>
    </row>
    <row r="11" spans="1:8" x14ac:dyDescent="0.2">
      <c r="A11" s="243" t="str">
        <f>VLOOKUP("T0A",tblTranslation[],LangFieldID,FALSE)</f>
        <v>CP16-SDP_BiRp</v>
      </c>
      <c r="B11" s="237" t="str">
        <f>VLOOKUP("T01",tblTranslation[#Data],LangFieldID,FALSE)</f>
        <v>Title</v>
      </c>
      <c r="C11" s="238"/>
      <c r="D11" s="238"/>
      <c r="E11" s="239"/>
      <c r="F11" s="59" t="str">
        <f>VLOOKUP("tVersion",tblTranslation[],LangFieldID,FALSE)</f>
        <v>Version</v>
      </c>
      <c r="G11" s="78" t="str">
        <f>VLOOKUP("tVersion",tblTranslation[#Data],6,FALSE)</f>
        <v>(fixed)</v>
      </c>
      <c r="H11" s="79" t="str">
        <f>VLOOKUP("tVersion",tblTranslation[#Data],LangNameID,FALSE)</f>
        <v>Always use the lastest version of this form.</v>
      </c>
    </row>
    <row r="12" spans="1:8" x14ac:dyDescent="0.2">
      <c r="A12" s="244"/>
      <c r="B12" s="240"/>
      <c r="C12" s="241"/>
      <c r="D12" s="241"/>
      <c r="E12" s="242"/>
      <c r="F12" s="77" t="str">
        <f>VLOOKUP("tLang",tblTranslation[],LangFieldID,FALSE)</f>
        <v>Language</v>
      </c>
      <c r="G12" s="56" t="str">
        <f>VLOOKUP("tLang",tblTranslation[#Data],6,FALSE)</f>
        <v>ICCAT code</v>
      </c>
      <c r="H12" s="64" t="str">
        <f>VLOOKUP("tLang",tblTranslation[#Data],LangNameID,FALSE)</f>
        <v>Choose the language (EN, FR, ES) for form translation</v>
      </c>
    </row>
    <row r="13" spans="1:8" x14ac:dyDescent="0.2">
      <c r="A13" s="244"/>
      <c r="B13" s="222" t="str">
        <f>VLOOKUP("T03",tblTranslation[],LangFieldID,FALSE)</f>
        <v>CP16A</v>
      </c>
      <c r="C13" s="222" t="str">
        <f>VLOOKUP("H00",tblTranslation[],LangFieldID,FALSE)</f>
        <v>Header</v>
      </c>
      <c r="D13" s="233" t="str">
        <f>VLOOKUP("H10",tblTranslation[],LangFieldID,FALSE)</f>
        <v>Flag Correspondent</v>
      </c>
      <c r="E13" s="233"/>
      <c r="F13" s="60" t="str">
        <f>VLOOKUP("hPerson",tblTranslation[],LangFieldID,FALSE)</f>
        <v>Name</v>
      </c>
      <c r="G13" s="81" t="str">
        <f>VLOOKUP("hPerson",tblTranslation[],6,FALSE)</f>
        <v>string</v>
      </c>
      <c r="H13" s="82" t="str">
        <f>VLOOKUP("hPerson",tblTranslation[],LangNameID,FALSE)</f>
        <v>Enter the name of the person to be contacted in the event of enquiries</v>
      </c>
    </row>
    <row r="14" spans="1:8" x14ac:dyDescent="0.2">
      <c r="A14" s="244"/>
      <c r="B14" s="222"/>
      <c r="C14" s="222"/>
      <c r="D14" s="233"/>
      <c r="E14" s="233"/>
      <c r="F14" s="80" t="str">
        <f>VLOOKUP("hAgency",tblTranslation[],LangFieldID,FALSE)</f>
        <v>Reporting Agency</v>
      </c>
      <c r="G14" s="76" t="str">
        <f>VLOOKUP("hAgency",tblTranslation[],6,FALSE)</f>
        <v>string</v>
      </c>
      <c r="H14" s="65" t="str">
        <f>VLOOKUP("hAgency",tblTranslation[],LangNameID,FALSE)</f>
        <v>Enter the name of your ministry, institute or agency</v>
      </c>
    </row>
    <row r="15" spans="1:8" x14ac:dyDescent="0.2">
      <c r="A15" s="244"/>
      <c r="B15" s="222"/>
      <c r="C15" s="222"/>
      <c r="D15" s="233"/>
      <c r="E15" s="233"/>
      <c r="F15" s="80" t="str">
        <f>VLOOKUP("hAddress",tblTranslation[],LangFieldID,FALSE)</f>
        <v>Address</v>
      </c>
      <c r="G15" s="76" t="str">
        <f>VLOOKUP("hAddress",tblTranslation[],6,FALSE)</f>
        <v>string</v>
      </c>
      <c r="H15" s="65" t="str">
        <f>VLOOKUP("hAddress",tblTranslation[],LangNameID,FALSE)</f>
        <v>Enter the street address of your ministry, institute or agency</v>
      </c>
    </row>
    <row r="16" spans="1:8" x14ac:dyDescent="0.2">
      <c r="A16" s="244"/>
      <c r="B16" s="222"/>
      <c r="C16" s="222"/>
      <c r="D16" s="233"/>
      <c r="E16" s="233"/>
      <c r="F16" s="80" t="str">
        <f>VLOOKUP("hEmail",tblTranslation[],LangFieldID,FALSE)</f>
        <v>Email</v>
      </c>
      <c r="G16" s="76" t="str">
        <f>VLOOKUP("hEmail",tblTranslation[],6,FALSE)</f>
        <v>string</v>
      </c>
      <c r="H16" s="65" t="str">
        <f>VLOOKUP("hEmail",tblTranslation[],LangNameID,FALSE)</f>
        <v>Enter the email address of the person to be contacted</v>
      </c>
    </row>
    <row r="17" spans="1:8" x14ac:dyDescent="0.2">
      <c r="A17" s="244"/>
      <c r="B17" s="222"/>
      <c r="C17" s="222"/>
      <c r="D17" s="233"/>
      <c r="E17" s="233"/>
      <c r="F17" s="80" t="str">
        <f>VLOOKUP("hPhone",tblTranslation[],LangFieldID,FALSE)</f>
        <v>Phone</v>
      </c>
      <c r="G17" s="76" t="str">
        <f>VLOOKUP("hPhone",tblTranslation[],6,FALSE)</f>
        <v>string</v>
      </c>
      <c r="H17" s="65" t="str">
        <f>VLOOKUP("hPhone",tblTranslation[],LangNameID,FALSE)</f>
        <v>Enter the telephone number of the person to be contacted</v>
      </c>
    </row>
    <row r="18" spans="1:8" x14ac:dyDescent="0.2">
      <c r="A18" s="244"/>
      <c r="B18" s="222"/>
      <c r="C18" s="222"/>
      <c r="D18" s="233" t="str">
        <f>VLOOKUP("H30",tblTranslation[],LangFieldID,FALSE)</f>
        <v>Data set characteristics</v>
      </c>
      <c r="E18" s="233"/>
      <c r="F18" s="80" t="str">
        <f>VLOOKUP("hYear",tblTranslation[],LangFieldID,FALSE)</f>
        <v>Year</v>
      </c>
      <c r="G18" s="76" t="str">
        <f>VLOOKUP("hYear",tblTranslation[],6,FALSE)</f>
        <v>date</v>
      </c>
      <c r="H18" s="65" t="str">
        <f>VLOOKUP("hYear",tblTranslation[],LangNameID,FALSE)</f>
        <v>Indicate the year to which the data pertain</v>
      </c>
    </row>
    <row r="19" spans="1:8" ht="22.5" x14ac:dyDescent="0.2">
      <c r="A19" s="244"/>
      <c r="B19" s="222"/>
      <c r="C19" s="222"/>
      <c r="D19" s="233"/>
      <c r="E19" s="233"/>
      <c r="F19" s="80" t="str">
        <f>VLOOKUP("hPeriod",tblTranslation[],LangFieldID,FALSE)</f>
        <v>Period</v>
      </c>
      <c r="G19" s="76" t="str">
        <f>VLOOKUP("hPeriod",tblTranslation[],6,FALSE)</f>
        <v>date</v>
      </c>
      <c r="H19" s="65" t="str">
        <f>VLOOKUP("hPeriod",tblTranslation[],LangNameID,FALSE)</f>
        <v>First semester (1 January – 30 June) or Second semester (1 July – 31 December) of the year to which data pertain. Please note ICCAT conservation and management measures require reporting by semester</v>
      </c>
    </row>
    <row r="20" spans="1:8" x14ac:dyDescent="0.2">
      <c r="A20" s="244"/>
      <c r="B20" s="222"/>
      <c r="C20" s="222"/>
      <c r="D20" s="233"/>
      <c r="E20" s="233"/>
      <c r="F20" s="80" t="str">
        <f>VLOOKUP("hFlagRep",tblTranslation[],LangFieldID,FALSE)</f>
        <v>Reporting Flag</v>
      </c>
      <c r="G20" s="76" t="str">
        <f>VLOOKUP("hFlagRep",tblTranslation[],6,FALSE)</f>
        <v>ICCAT code</v>
      </c>
      <c r="H20" s="65" t="str">
        <f>VLOOKUP("hFlagRep",tblTranslation[],LangNameID,FALSE)</f>
        <v>Flag of party, entity or fishing entity making the report. Normally, this should coincide with the Import flag (see below)</v>
      </c>
    </row>
    <row r="21" spans="1:8" x14ac:dyDescent="0.2">
      <c r="A21" s="244"/>
      <c r="B21" s="222"/>
      <c r="C21" s="222"/>
      <c r="D21" s="234"/>
      <c r="E21" s="234"/>
      <c r="F21" s="80" t="str">
        <f>VLOOKUP("hNotes",tblTranslation[],LangFieldID,FALSE)</f>
        <v>Notes</v>
      </c>
      <c r="G21" s="76" t="str">
        <f>VLOOKUP("hNotes",tblTranslation[],6,FALSE)</f>
        <v>string</v>
      </c>
      <c r="H21" s="65" t="str">
        <f>VLOOKUP("hNotes",tblTranslation[],LangNameID,FALSE)</f>
        <v>For any relevant notes</v>
      </c>
    </row>
    <row r="22" spans="1:8" x14ac:dyDescent="0.2">
      <c r="A22" s="244"/>
      <c r="B22" s="222"/>
      <c r="C22" s="222"/>
      <c r="D22" s="233" t="s">
        <v>397</v>
      </c>
      <c r="E22" s="233"/>
      <c r="F22" s="80" t="str">
        <f>VLOOKUP("hDateRep",tblTranslation[],LangFieldID,FALSE)</f>
        <v>Date reported</v>
      </c>
      <c r="G22" s="76" t="str">
        <f>VLOOKUP("hDateRep",tblTranslation[],6,FALSE)</f>
        <v>date</v>
      </c>
      <c r="H22" s="65" t="str">
        <f>VLOOKUP("hDateRep",tblTranslation[],LangNameID,FALSE)</f>
        <v>Secretariat use only</v>
      </c>
    </row>
    <row r="23" spans="1:8" ht="15" customHeight="1" x14ac:dyDescent="0.2">
      <c r="A23" s="244"/>
      <c r="B23" s="222"/>
      <c r="C23" s="222"/>
      <c r="D23" s="233"/>
      <c r="E23" s="233"/>
      <c r="F23" s="80" t="str">
        <f>VLOOKUP("hRef",tblTranslation[],LangFieldID,FALSE)</f>
        <v>Reference Nº</v>
      </c>
      <c r="G23" s="135" t="str">
        <f>VLOOKUP("hRef",tblTranslation[],6,FALSE)</f>
        <v>ICCAT code</v>
      </c>
      <c r="H23" s="65" t="str">
        <f>VLOOKUP("hRef",tblTranslation[],LangNameID,FALSE)</f>
        <v>Secretariat use only</v>
      </c>
    </row>
    <row r="24" spans="1:8" ht="15" customHeight="1" x14ac:dyDescent="0.2">
      <c r="A24" s="244"/>
      <c r="B24" s="222"/>
      <c r="C24" s="222"/>
      <c r="D24" s="233"/>
      <c r="E24" s="233"/>
      <c r="F24" s="80" t="str">
        <f>VLOOKUP("hFname",tblTranslation[],LangFieldID,FALSE)</f>
        <v>File name (proposed)</v>
      </c>
      <c r="G24" s="135" t="str">
        <f>VLOOKUP("hFName",tblTranslation[],6,FALSE)</f>
        <v>string</v>
      </c>
      <c r="H24" s="65" t="str">
        <f>VLOOKUP("hFName",tblTranslation[],LangNameID,FALSE)</f>
        <v>Send the form to ICCAT with the proposed file name (if required, adding a suffix at the end of the filename: [suffix])</v>
      </c>
    </row>
    <row r="25" spans="1:8" ht="33.75" x14ac:dyDescent="0.2">
      <c r="A25" s="244"/>
      <c r="B25" s="222"/>
      <c r="C25" s="222" t="str">
        <f>VLOOKUP("D00",tblTranslation[],LangFieldID,FALSE)</f>
        <v>Detail</v>
      </c>
      <c r="D25" s="235" t="str">
        <f>VLOOKUP("D10",tblTranslation[],LangFieldID,FALSE)</f>
        <v>Mandatory information</v>
      </c>
      <c r="E25" s="219"/>
      <c r="F25" s="84" t="str">
        <f>VLOOKUP("ImpFlagCd",tblTranslation[],LangFieldID,FALSE)</f>
        <v>Import Flag (cod)</v>
      </c>
      <c r="G25" s="139" t="str">
        <f>VLOOKUP("ImpFlagCd",tblTranslation[],6,FALSE)</f>
        <v>ICCAT code</v>
      </c>
      <c r="H25" s="82" t="str">
        <f>VLOOKUP("ImpFlagCd",tblTranslation[],LangNameID,FALSE)</f>
        <v>Import flag should normally be the same as reporting flag. Please use the standard alpha codes, (see codes'list attached to the form).  Contracting Parties comprising more than one sovereign state (e.g. EU) or more than one territory (e.g. UKOT) may indicate their Contracting Party name as reporting flag, but import flags should be separated, as in the example below:  Reporting Flag = EU; Import Flag = EU.ESP (Spain)</v>
      </c>
    </row>
    <row r="26" spans="1:8" ht="22.5" x14ac:dyDescent="0.2">
      <c r="A26" s="244"/>
      <c r="B26" s="222"/>
      <c r="C26" s="222"/>
      <c r="D26" s="235"/>
      <c r="E26" s="220"/>
      <c r="F26" s="84" t="str">
        <f>VLOOKUP("FishFlagCd",tblTranslation[],LangFieldID,FALSE)</f>
        <v>Fishing Flag (cod)</v>
      </c>
      <c r="G26" s="135" t="str">
        <f>VLOOKUP("FishFlagCd",tblTranslation[],6,FALSE)</f>
        <v>ICCAT code</v>
      </c>
      <c r="H26" s="65" t="str">
        <f>VLOOKUP("FishFlagCd",tblTranslation[],LangNameID,FALSE)</f>
        <v>Flag of the country, entity or fishing entity which caught the fish, except in the case of chartered vessels where the vessel is under the management of the chartering nation. In this case, the chartering nation’s flag should be entered. Standard alpha codes should be used where possible.</v>
      </c>
    </row>
    <row r="27" spans="1:8" ht="15" customHeight="1" x14ac:dyDescent="0.2">
      <c r="A27" s="244"/>
      <c r="B27" s="222"/>
      <c r="C27" s="222"/>
      <c r="D27" s="235"/>
      <c r="E27" s="220"/>
      <c r="F27" s="84" t="str">
        <f>VLOOKUP("AreaCd",tblTranslation[],LangFieldID,FALSE)</f>
        <v>Fishing Area (cod)</v>
      </c>
      <c r="G27" s="135" t="str">
        <f>VLOOKUP("AreaCd",tblTranslation[],6,FALSE)</f>
        <v>ICCAT code</v>
      </c>
      <c r="H27" s="65" t="str">
        <f>VLOOKUP("AreaCd",tblTranslation[],LangNameID,FALSE)</f>
        <v>Please use the area codes shown in the worksheet “codes” attached to the form.</v>
      </c>
    </row>
    <row r="28" spans="1:8" ht="22.5" x14ac:dyDescent="0.2">
      <c r="A28" s="244"/>
      <c r="B28" s="222"/>
      <c r="C28" s="222"/>
      <c r="D28" s="235"/>
      <c r="E28" s="220"/>
      <c r="F28" s="84" t="str">
        <f>VLOOKUP("GearCd",tblTranslation[],LangFieldID,FALSE)</f>
        <v>Fishing Gear (cod)</v>
      </c>
      <c r="G28" s="135" t="str">
        <f>VLOOKUP("GearCd",tblTranslation[],6,FALSE)</f>
        <v>ICCAT code</v>
      </c>
      <c r="H28" s="65" t="str">
        <f>VLOOKUP("GearCd",tblTranslation[],LangNameID,FALSE)</f>
        <v xml:space="preserve">Please use ICCAT gear codes (shown in the worksheet “codes” attached to the form). These codes are the same as those used for reporting statistical data to ICCAT and are also available on: https://www.iccat.int/en/stat_codes.html </v>
      </c>
    </row>
    <row r="29" spans="1:8" x14ac:dyDescent="0.2">
      <c r="A29" s="244"/>
      <c r="B29" s="222"/>
      <c r="C29" s="222"/>
      <c r="D29" s="235"/>
      <c r="E29" s="220"/>
      <c r="F29" s="83" t="str">
        <f>VLOOKUP("PointExp",tblTranslation[],LangFieldID,FALSE)</f>
        <v>Point Of Export</v>
      </c>
      <c r="G29" s="135" t="str">
        <f>VLOOKUP("PointExp",tblTranslation[],6,FALSE)</f>
        <v>ICCAT code</v>
      </c>
      <c r="H29" s="65" t="str">
        <f>VLOOKUP("PointExp",tblTranslation[],LangNameID,FALSE)</f>
        <v>Point from which the fish were exported. Where possible, standard international port codes should be used. If not, please enter the name of the port or city and the country.</v>
      </c>
    </row>
    <row r="30" spans="1:8" ht="15" customHeight="1" x14ac:dyDescent="0.2">
      <c r="A30" s="244"/>
      <c r="B30" s="222"/>
      <c r="C30" s="222"/>
      <c r="D30" s="235"/>
      <c r="E30" s="220"/>
      <c r="F30" s="84" t="str">
        <f>VLOOKUP("ProdTypeCd",tblTranslation[],LangFieldID,FALSE)</f>
        <v>Product Type (cod)</v>
      </c>
      <c r="G30" s="135" t="str">
        <f>VLOOKUP("ProdTypeCd",tblTranslation[],6,FALSE)</f>
        <v>ICCAT code</v>
      </c>
      <c r="H30" s="65" t="str">
        <f>VLOOKUP("ProdTypeCd",tblTranslation[],LangNameID,FALSE)</f>
        <v>Fresh, frozen or live. Please use the codes shown in the worksheet “codes” attached to the form.</v>
      </c>
    </row>
    <row r="31" spans="1:8" ht="15" customHeight="1" x14ac:dyDescent="0.2">
      <c r="A31" s="244"/>
      <c r="B31" s="222"/>
      <c r="C31" s="222"/>
      <c r="D31" s="235"/>
      <c r="E31" s="220"/>
      <c r="F31" s="84" t="str">
        <f>VLOOKUP("ProdShapeCd",tblTranslation[],LangFieldID,FALSE)</f>
        <v>Product Shape (cod)</v>
      </c>
      <c r="G31" s="135" t="str">
        <f>VLOOKUP("ProdShapeCd",tblTranslation[],6,FALSE)</f>
        <v>ICCAT code</v>
      </c>
      <c r="H31" s="65" t="str">
        <f>VLOOKUP("ProdShapeCd",tblTranslation[],LangNameID,FALSE)</f>
        <v>Please use the codes in the worksheet “codes” attached to the form. If the product shape is not included in the codes please mark “OT” (other) and specify.</v>
      </c>
    </row>
    <row r="32" spans="1:8" ht="17.25" customHeight="1" x14ac:dyDescent="0.2">
      <c r="A32" s="244"/>
      <c r="B32" s="222"/>
      <c r="C32" s="222"/>
      <c r="D32" s="235"/>
      <c r="E32" s="220"/>
      <c r="F32" s="83" t="str">
        <f>VLOOKUP("QtyKG",tblTranslation[],LangFieldID,FALSE)</f>
        <v>Qty (Kg)</v>
      </c>
      <c r="G32" s="135" t="str">
        <f>VLOOKUP("QtyKG",tblTranslation[],6,FALSE)</f>
        <v>Float</v>
      </c>
      <c r="H32" s="65" t="str">
        <f>VLOOKUP("QtyKG",tblTranslation[],LangNameID,FALSE)</f>
        <v>Enter the quantity, in kilograms, of the fish / fish product imported</v>
      </c>
    </row>
    <row r="33" spans="1:8" ht="22.5" x14ac:dyDescent="0.2">
      <c r="A33" s="244"/>
      <c r="B33" s="222"/>
      <c r="C33" s="222"/>
      <c r="D33" s="129" t="str">
        <f>VLOOKUP("D20",tblTranslation[],LangFieldID,FALSE)</f>
        <v>Optional information</v>
      </c>
      <c r="E33" s="130"/>
      <c r="F33" s="85" t="str">
        <f>VLOOKUP("StatDocNo",tblTranslation[],LangFieldID,FALSE)</f>
        <v>Statistical Doc.Number</v>
      </c>
      <c r="G33" s="135" t="str">
        <f>VLOOKUP("StatDocNo",tblTranslation[],6,FALSE)</f>
        <v>ICCAT code</v>
      </c>
      <c r="H33" s="65" t="str">
        <f>VLOOKUP("StatDocNo",tblTranslation[],LangNameID,FALSE)</f>
        <v xml:space="preserve">This is the number assigned by the exporting party to the statistical document which accompanied the shipment, and which appears on the top left hand side of the original document. </v>
      </c>
    </row>
    <row r="34" spans="1:8" x14ac:dyDescent="0.2">
      <c r="A34" s="244"/>
      <c r="B34" s="222" t="str">
        <f>VLOOKUP("T04",tblTranslation[],LangFieldID,FALSE)</f>
        <v>CP16B</v>
      </c>
      <c r="C34" s="246" t="str">
        <f>VLOOKUP("H01",tblTranslation[],LangFieldID,FALSE)</f>
        <v>Header</v>
      </c>
      <c r="D34" s="247"/>
      <c r="E34" s="247"/>
      <c r="F34" s="247"/>
      <c r="G34" s="140" t="str">
        <f>VLOOKUP("H01",tblTranslation[],6,FALSE)</f>
        <v>(auto)</v>
      </c>
      <c r="H34" s="141" t="str">
        <f>VLOOKUP("H01",tblTranslation[],LangNameID,FALSE)</f>
        <v>(automatic completion obtained from CP16A)</v>
      </c>
    </row>
    <row r="35" spans="1:8" ht="22.5" x14ac:dyDescent="0.2">
      <c r="A35" s="244"/>
      <c r="B35" s="222"/>
      <c r="C35" s="222" t="str">
        <f>VLOOKUP("D00",tblTranslation[],LangFieldID,FALSE)</f>
        <v>Detail</v>
      </c>
      <c r="D35" s="230" t="str">
        <f>VLOOKUP("D30",tblTranslation[],LangFieldID,FALSE)</f>
        <v>Mandatory information</v>
      </c>
      <c r="E35" s="131"/>
      <c r="F35" s="84" t="str">
        <f>VLOOKUP("FishFlagCd",tblTranslation[],LangFieldID,FALSE)</f>
        <v>Fishing Flag (cod)</v>
      </c>
      <c r="G35" s="136" t="str">
        <f>VLOOKUP("FishFlagCd",tblTranslation[],6,FALSE)</f>
        <v>ICCAT code</v>
      </c>
      <c r="H35" s="79" t="str">
        <f>VLOOKUP("FishFlagCd",tblTranslation[],LangNameID,FALSE)</f>
        <v>Flag of the country, entity or fishing entity which caught the fish, except in the case of chartered vessels where the vessel is under the management of the chartering nation. In this case, the chartering nation’s flag should be entered. Standard alpha codes should be used where possible.</v>
      </c>
    </row>
    <row r="36" spans="1:8" ht="22.5" x14ac:dyDescent="0.2">
      <c r="A36" s="244"/>
      <c r="B36" s="222"/>
      <c r="C36" s="222"/>
      <c r="D36" s="231"/>
      <c r="E36" s="132"/>
      <c r="F36" s="84" t="str">
        <f>VLOOKUP("FImpFlagCd",tblTranslation[],LangFieldID,FALSE)</f>
        <v>Final Import Flag (Reporting Flag) (cod)</v>
      </c>
      <c r="G36" s="137" t="str">
        <f>VLOOKUP("FImpFlagCd",tblTranslation[],6,FALSE)</f>
        <v>ICCAT code</v>
      </c>
      <c r="H36" s="64" t="str">
        <f>VLOOKUP("FImpFlagCd",tblTranslation[],LangNameID,FALSE)</f>
        <v>This field is obligatory and cannot be left blank. It must coincide with NatRegNo field on form CP16A, and all vessels reported must be in the same order on form B as they appear on form A</v>
      </c>
    </row>
    <row r="37" spans="1:8" ht="25.5" customHeight="1" x14ac:dyDescent="0.2">
      <c r="A37" s="244"/>
      <c r="B37" s="222"/>
      <c r="C37" s="222"/>
      <c r="D37" s="231"/>
      <c r="E37" s="219" t="str">
        <f>VLOOKUP("D31",tblTranslation[],LangFieldID,FALSE)</f>
        <v>Intermediate Imports</v>
      </c>
      <c r="F37" s="84" t="str">
        <f>VLOOKUP("ImpFlagCd1",tblTranslation[],LangFieldID,FALSE)</f>
        <v>1st import flag (cod)</v>
      </c>
      <c r="G37" s="137" t="str">
        <f>VLOOKUP("ImpFlagCd1",tblTranslation[],6,FALSE)</f>
        <v>ICCAT code</v>
      </c>
      <c r="H37" s="64" t="str">
        <f>VLOOKUP("ImpFlagCd1",tblTranslation[],LangNameID,FALSE)</f>
        <v>First import flag should be that which made the first import of the fish after the catch.</v>
      </c>
    </row>
    <row r="38" spans="1:8" ht="25.5" customHeight="1" x14ac:dyDescent="0.2">
      <c r="A38" s="244"/>
      <c r="B38" s="222"/>
      <c r="C38" s="222"/>
      <c r="D38" s="231"/>
      <c r="E38" s="220"/>
      <c r="F38" s="84" t="str">
        <f>VLOOKUP("ImpFlagCd2",tblTranslation[],LangFieldID,FALSE)</f>
        <v>2nd import flag (cod)</v>
      </c>
      <c r="G38" s="137" t="str">
        <f>VLOOKUP("ImpFlagCd2",tblTranslation[],6,FALSE)</f>
        <v>ICCAT code</v>
      </c>
      <c r="H38" s="64" t="str">
        <f>VLOOKUP("ImpFlagCd2",tblTranslation[],LangNameID,FALSE)</f>
        <v>Second import flag, where an intermediate country has received a re-export. (See example "3rd Imp. Flag") ) (In this case, the Re-export certificate should have a  copy of the original statistical document and the first re-export certificate attached.)</v>
      </c>
    </row>
    <row r="39" spans="1:8" ht="33.75" x14ac:dyDescent="0.2">
      <c r="A39" s="244"/>
      <c r="B39" s="222"/>
      <c r="C39" s="222"/>
      <c r="D39" s="231"/>
      <c r="E39" s="221"/>
      <c r="F39" s="84" t="str">
        <f>VLOOKUP("ImpFlagCd3",tblTranslation[],LangFieldID,FALSE)</f>
        <v>3rd import flag (cod)</v>
      </c>
      <c r="G39" s="135" t="str">
        <f>VLOOKUP("ImpFlagCd3",tblTranslation[],6,FALSE)</f>
        <v>ICCAT code</v>
      </c>
      <c r="H39" s="65" t="str">
        <f>VLOOKUP("ImpFlagCd3",tblTranslation[],LangNameID,FALSE)</f>
        <v>As for second import flag,  but in this case copies of the previous two re-export certificates should be attached on receipt by the reporting CPC.
Example: Country A imports fish from Country B. Country B originally imported the fish from country C which in turn imported the fish from country D, who caught the fish.
Final importer (reporting flag) = A, 1st import flag= B, 2nd import flag = C; fishing flag = D</v>
      </c>
    </row>
    <row r="40" spans="1:8" ht="15" customHeight="1" x14ac:dyDescent="0.2">
      <c r="A40" s="244"/>
      <c r="B40" s="222"/>
      <c r="C40" s="222"/>
      <c r="D40" s="231"/>
      <c r="E40" s="132"/>
      <c r="F40" s="83" t="str">
        <f>VLOOKUP("LastPointExp",tblTranslation[],LangFieldID,FALSE)</f>
        <v>Last Point of Re-export</v>
      </c>
      <c r="G40" s="135" t="str">
        <f>VLOOKUP("LastPointExp",tblTranslation[],6,FALSE)</f>
        <v>ICCAT code</v>
      </c>
      <c r="H40" s="64" t="str">
        <f>VLOOKUP("LastPointExp",tblTranslation[],LangNameID,FALSE)</f>
        <v xml:space="preserve">Point from which the fish were exported when imported by the flag reporting. </v>
      </c>
    </row>
    <row r="41" spans="1:8" ht="15" customHeight="1" x14ac:dyDescent="0.2">
      <c r="A41" s="244"/>
      <c r="B41" s="222"/>
      <c r="C41" s="222"/>
      <c r="D41" s="231"/>
      <c r="E41" s="132"/>
      <c r="F41" s="84" t="str">
        <f>VLOOKUP("ProdTypeCd",tblTranslation[],LangFieldID,FALSE)</f>
        <v>Product Type (cod)</v>
      </c>
      <c r="G41" s="135" t="str">
        <f>VLOOKUP("ProdTypeCd",tblTranslation[],6,FALSE)</f>
        <v>ICCAT code</v>
      </c>
      <c r="H41" s="64" t="str">
        <f>VLOOKUP("ProdTypeCd",tblTranslation[],LangNameID,FALSE)</f>
        <v>Fresh, frozen or live. Please use the codes shown in the worksheet “codes” attached to the form.</v>
      </c>
    </row>
    <row r="42" spans="1:8" ht="15" customHeight="1" x14ac:dyDescent="0.2">
      <c r="A42" s="244"/>
      <c r="B42" s="222"/>
      <c r="C42" s="222"/>
      <c r="D42" s="231"/>
      <c r="E42" s="132"/>
      <c r="F42" s="84" t="str">
        <f>VLOOKUP("ProdShapeCd",tblTranslation[],LangFieldID,FALSE)</f>
        <v>Product Shape (cod)</v>
      </c>
      <c r="G42" s="135" t="str">
        <f>VLOOKUP("ProdShapeCd",tblTranslation[],6,FALSE)</f>
        <v>ICCAT code</v>
      </c>
      <c r="H42" s="64" t="str">
        <f>VLOOKUP("ProdShapeCd",tblTranslation[],LangNameID,FALSE)</f>
        <v>Please use the codes in the worksheet “codes” attached to the form. If the product shape is not included in the codes please mark “OT” (other) and specify.</v>
      </c>
    </row>
    <row r="43" spans="1:8" ht="15" customHeight="1" x14ac:dyDescent="0.2">
      <c r="A43" s="244"/>
      <c r="B43" s="222"/>
      <c r="C43" s="222"/>
      <c r="D43" s="232"/>
      <c r="E43" s="133"/>
      <c r="F43" s="83" t="str">
        <f>VLOOKUP("QtyKG",tblTranslation[],LangFieldID,FALSE)</f>
        <v>Qty (Kg)</v>
      </c>
      <c r="G43" s="135" t="str">
        <f>VLOOKUP("QtyKG",tblTranslation[],6,FALSE)</f>
        <v>Float</v>
      </c>
      <c r="H43" s="64" t="str">
        <f>VLOOKUP("QtyKG",tblTranslation[],LangNameID,FALSE)</f>
        <v>Enter the quantity, in kilograms, of the fish / fish product imported</v>
      </c>
    </row>
    <row r="44" spans="1:8" ht="15" customHeight="1" x14ac:dyDescent="0.2">
      <c r="A44" s="244"/>
      <c r="B44" s="222"/>
      <c r="C44" s="222"/>
      <c r="D44" s="228" t="str">
        <f>VLOOKUP("D20",tblTranslation[],LangFieldID,FALSE)</f>
        <v>Optional information</v>
      </c>
      <c r="E44" s="223"/>
      <c r="F44" s="134" t="str">
        <f>VLOOKUP("AreaCd",tblTranslation[],LangFieldID,FALSE)</f>
        <v>Fishing Area (cod)</v>
      </c>
      <c r="G44" s="137" t="str">
        <f>VLOOKUP("AreaCd",tblTranslation[],6,FALSE)</f>
        <v>ICCAT code</v>
      </c>
      <c r="H44" s="64" t="str">
        <f>VLOOKUP("AreaCd",tblTranslation[],LangNameID,FALSE)</f>
        <v>Please use the area codes shown in the worksheet “codes” attached to the form.</v>
      </c>
    </row>
    <row r="45" spans="1:8" ht="15" customHeight="1" x14ac:dyDescent="0.2">
      <c r="A45" s="245"/>
      <c r="B45" s="222"/>
      <c r="C45" s="222"/>
      <c r="D45" s="229"/>
      <c r="E45" s="224"/>
      <c r="F45" s="85" t="str">
        <f>VLOOKUP("StatDocNo",tblTranslation[],LangFieldID,FALSE)</f>
        <v>Statistical Doc.Number</v>
      </c>
      <c r="G45" s="137" t="str">
        <f>VLOOKUP("StatDocNo",tblTranslation[],6,FALSE)</f>
        <v>ICCAT code</v>
      </c>
      <c r="H45" s="64" t="str">
        <f>VLOOKUP("StatDocNo",tblTranslation[],LangNameID,FALSE)</f>
        <v xml:space="preserve">This is the number assigned by the exporting party to the statistical document which accompanied the shipment, and which appears on the top left hand side of the original document. </v>
      </c>
    </row>
  </sheetData>
  <sheetProtection algorithmName="SHA-512" hashValue="ymW6dEkOnLX61LojobofbgUOoen37tMDd8r3oXH9MH9y3anayQv0CsPotoWBeZ+brbOvHRdTvARsTl7R2/gwJA==" saltValue="X+l0jlADkysVkN1D6tBDsQ==" spinCount="100000" sheet="1" objects="1" scenarios="1" formatCells="0" autoFilter="0"/>
  <mergeCells count="25">
    <mergeCell ref="D18:E21"/>
    <mergeCell ref="D22:E24"/>
    <mergeCell ref="B13:B33"/>
    <mergeCell ref="D25:D32"/>
    <mergeCell ref="B7:H7"/>
    <mergeCell ref="A9:E9"/>
    <mergeCell ref="B11:E12"/>
    <mergeCell ref="A11:A45"/>
    <mergeCell ref="C34:F34"/>
    <mergeCell ref="E37:E39"/>
    <mergeCell ref="C35:C45"/>
    <mergeCell ref="B34:B45"/>
    <mergeCell ref="E44:E45"/>
    <mergeCell ref="A1:H1"/>
    <mergeCell ref="A2:E2"/>
    <mergeCell ref="B3:H3"/>
    <mergeCell ref="B4:H4"/>
    <mergeCell ref="B5:H5"/>
    <mergeCell ref="D44:D45"/>
    <mergeCell ref="D35:D43"/>
    <mergeCell ref="E25:E32"/>
    <mergeCell ref="C25:C33"/>
    <mergeCell ref="B6:H6"/>
    <mergeCell ref="C13:C24"/>
    <mergeCell ref="D13:E17"/>
  </mergeCells>
  <hyperlinks>
    <hyperlink ref="F28" location="GearCod" display="GearCod" xr:uid="{00000000-0004-0000-0400-000009000000}"/>
    <hyperlink ref="F39" location="FlagCod" display="FlagCod" xr:uid="{00000000-0004-0000-0400-00000C000000}"/>
    <hyperlink ref="F25" location="FlagCod" display="FlagCod" xr:uid="{07F32DBE-3A88-4CF6-9B28-09EB3612891C}"/>
    <hyperlink ref="F26" location="FlagCod" display="FlagCod" xr:uid="{A04CC5B3-ACA2-4E7D-970E-FECE576D4C98}"/>
    <hyperlink ref="F27" location="AreasCod" display="AreasCod" xr:uid="{E39B87A7-8F84-4CCD-B886-1066AF797C40}"/>
    <hyperlink ref="F30" location="ProdTypeCod" display="ProdTypeCod" xr:uid="{7E9EB6B8-AB72-4446-BF97-3601D060E8E1}"/>
    <hyperlink ref="F31" location="ProdShapeCod" display="ProdShapeCod" xr:uid="{29D27E3D-6A21-4A51-A5F7-F4422CF1B939}"/>
    <hyperlink ref="F35" location="FlagCod" display="FlagCod" xr:uid="{2E7E83F0-DCF7-4C02-B3F6-D074D8098D9B}"/>
    <hyperlink ref="F36" location="FlagCod" display="FlagCod" xr:uid="{3D31C9BE-9EB4-4A68-82AC-712DF5478072}"/>
    <hyperlink ref="F37" location="FlagCod" display="FlagCod" xr:uid="{2AC472EA-6164-4969-B6B9-0E98A2896D54}"/>
    <hyperlink ref="F38" location="FlagCod" display="FlagCod" xr:uid="{9328A43A-C4C6-43FE-9E4B-9B263E5E1B0F}"/>
    <hyperlink ref="F41" location="ProdTypeCod" display="ProdTypeCod" xr:uid="{3AF78B7D-C6DB-4BE8-9428-F23513ED5B9D}"/>
    <hyperlink ref="F42" location="ProdShapeCod" display="ProdShapeCod" xr:uid="{AEE24946-2088-4CB4-90E8-45AEE555EE01}"/>
    <hyperlink ref="F44" location="AreasCod" display="AreasCod" xr:uid="{D69F3CE5-E390-4FCD-8E57-C5924B5ED63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2"/>
  <sheetViews>
    <sheetView zoomScale="85" zoomScaleNormal="85" workbookViewId="0">
      <pane ySplit="4" topLeftCell="A50" activePane="bottomLeft" state="frozen"/>
      <selection pane="bottomLeft" activeCell="G60" sqref="G60"/>
    </sheetView>
  </sheetViews>
  <sheetFormatPr defaultColWidth="6.42578125" defaultRowHeight="12" x14ac:dyDescent="0.25"/>
  <cols>
    <col min="1" max="1" width="13.42578125" style="69" bestFit="1" customWidth="1"/>
    <col min="2" max="2" width="6.140625" style="69" bestFit="1" customWidth="1"/>
    <col min="3" max="3" width="11.85546875" style="69" customWidth="1"/>
    <col min="4" max="4" width="11.42578125" style="69" bestFit="1" customWidth="1"/>
    <col min="5" max="5" width="9.7109375" style="69" bestFit="1" customWidth="1"/>
    <col min="6" max="6" width="13.28515625" style="69" bestFit="1" customWidth="1"/>
    <col min="7" max="9" width="24.7109375" style="69" customWidth="1"/>
    <col min="10" max="12" width="59.5703125" style="69" customWidth="1"/>
    <col min="13" max="16384" width="6.42578125" style="69"/>
  </cols>
  <sheetData>
    <row r="1" spans="1:12" ht="12.75" x14ac:dyDescent="0.25">
      <c r="A1" s="248" t="s">
        <v>458</v>
      </c>
      <c r="B1" s="248"/>
      <c r="C1" s="248"/>
      <c r="D1" s="248"/>
      <c r="E1" s="248"/>
      <c r="F1" s="70"/>
      <c r="G1" s="71" t="s">
        <v>459</v>
      </c>
      <c r="H1" s="72">
        <f>IF(Idiom="ENG",7,IF(Idiom="FRA",8,9))</f>
        <v>7</v>
      </c>
    </row>
    <row r="2" spans="1:12" x14ac:dyDescent="0.25">
      <c r="A2" s="73"/>
      <c r="B2" s="73"/>
      <c r="C2" s="73"/>
      <c r="D2" s="73"/>
      <c r="E2" s="73"/>
      <c r="F2" s="73"/>
      <c r="G2" s="71" t="s">
        <v>460</v>
      </c>
      <c r="H2" s="72">
        <f>IF(Idiom="ENG",10,IF(Idiom="FRA",11,12))</f>
        <v>10</v>
      </c>
    </row>
    <row r="4" spans="1:12" x14ac:dyDescent="0.25">
      <c r="A4" s="10" t="s">
        <v>381</v>
      </c>
      <c r="B4" s="10" t="s">
        <v>448</v>
      </c>
      <c r="C4" s="10" t="s">
        <v>449</v>
      </c>
      <c r="D4" s="10" t="s">
        <v>376</v>
      </c>
      <c r="E4" s="10" t="s">
        <v>450</v>
      </c>
      <c r="F4" s="45" t="s">
        <v>451</v>
      </c>
      <c r="G4" s="45" t="s">
        <v>452</v>
      </c>
      <c r="H4" s="45" t="s">
        <v>453</v>
      </c>
      <c r="I4" s="45" t="s">
        <v>454</v>
      </c>
      <c r="J4" s="10" t="s">
        <v>616</v>
      </c>
      <c r="K4" s="10" t="s">
        <v>617</v>
      </c>
      <c r="L4" s="10" t="s">
        <v>618</v>
      </c>
    </row>
    <row r="5" spans="1:12" x14ac:dyDescent="0.25">
      <c r="A5" s="11" t="s">
        <v>647</v>
      </c>
      <c r="B5" s="11">
        <v>1</v>
      </c>
      <c r="C5" s="11" t="s">
        <v>922</v>
      </c>
      <c r="D5" s="11" t="s">
        <v>378</v>
      </c>
      <c r="E5" s="11" t="s">
        <v>468</v>
      </c>
      <c r="F5" s="11" t="s">
        <v>455</v>
      </c>
      <c r="G5" s="11" t="s">
        <v>645</v>
      </c>
      <c r="H5" s="11" t="s">
        <v>645</v>
      </c>
      <c r="I5" s="11" t="s">
        <v>645</v>
      </c>
      <c r="J5" s="11" t="s">
        <v>649</v>
      </c>
      <c r="K5" s="11" t="s">
        <v>1076</v>
      </c>
      <c r="L5" s="11" t="s">
        <v>1077</v>
      </c>
    </row>
    <row r="6" spans="1:12" ht="26.25" customHeight="1" x14ac:dyDescent="0.25">
      <c r="A6" s="11" t="s">
        <v>648</v>
      </c>
      <c r="B6" s="11">
        <v>1</v>
      </c>
      <c r="C6" s="11" t="s">
        <v>923</v>
      </c>
      <c r="D6" s="11" t="s">
        <v>378</v>
      </c>
      <c r="E6" s="11" t="s">
        <v>468</v>
      </c>
      <c r="F6" s="11" t="s">
        <v>455</v>
      </c>
      <c r="G6" s="11" t="s">
        <v>645</v>
      </c>
      <c r="H6" s="11" t="s">
        <v>645</v>
      </c>
      <c r="I6" s="11" t="s">
        <v>645</v>
      </c>
      <c r="J6" s="7" t="s">
        <v>650</v>
      </c>
      <c r="K6" s="11" t="s">
        <v>1078</v>
      </c>
      <c r="L6" s="11" t="s">
        <v>1079</v>
      </c>
    </row>
    <row r="7" spans="1:12" x14ac:dyDescent="0.25">
      <c r="A7" s="7" t="s">
        <v>387</v>
      </c>
      <c r="B7" s="7">
        <v>2</v>
      </c>
      <c r="C7" s="11" t="s">
        <v>922</v>
      </c>
      <c r="D7" s="11" t="s">
        <v>378</v>
      </c>
      <c r="E7" s="7" t="s">
        <v>475</v>
      </c>
      <c r="F7" s="7" t="s">
        <v>455</v>
      </c>
      <c r="G7" s="7" t="s">
        <v>378</v>
      </c>
      <c r="H7" s="7" t="s">
        <v>526</v>
      </c>
      <c r="I7" s="7" t="s">
        <v>527</v>
      </c>
      <c r="J7" s="7" t="s">
        <v>528</v>
      </c>
      <c r="K7" s="7" t="s">
        <v>529</v>
      </c>
      <c r="L7" s="7" t="s">
        <v>530</v>
      </c>
    </row>
    <row r="8" spans="1:12" ht="22.5" x14ac:dyDescent="0.25">
      <c r="A8" s="37" t="s">
        <v>537</v>
      </c>
      <c r="B8" s="11">
        <v>3</v>
      </c>
      <c r="C8" s="11" t="s">
        <v>922</v>
      </c>
      <c r="D8" s="11" t="s">
        <v>378</v>
      </c>
      <c r="E8" s="7" t="s">
        <v>475</v>
      </c>
      <c r="F8" s="7" t="s">
        <v>455</v>
      </c>
      <c r="G8" s="7" t="s">
        <v>531</v>
      </c>
      <c r="H8" s="7" t="s">
        <v>532</v>
      </c>
      <c r="I8" s="7" t="s">
        <v>533</v>
      </c>
      <c r="J8" s="7" t="s">
        <v>534</v>
      </c>
      <c r="K8" s="7" t="s">
        <v>535</v>
      </c>
      <c r="L8" s="7" t="s">
        <v>536</v>
      </c>
    </row>
    <row r="9" spans="1:12" x14ac:dyDescent="0.2">
      <c r="A9" s="11" t="s">
        <v>541</v>
      </c>
      <c r="B9" s="7">
        <v>4</v>
      </c>
      <c r="C9" s="11" t="s">
        <v>922</v>
      </c>
      <c r="D9" s="11" t="s">
        <v>378</v>
      </c>
      <c r="E9" s="11" t="s">
        <v>468</v>
      </c>
      <c r="F9" s="11" t="s">
        <v>455</v>
      </c>
      <c r="G9" s="11" t="s">
        <v>930</v>
      </c>
      <c r="H9" s="11" t="s">
        <v>930</v>
      </c>
      <c r="I9" s="11" t="s">
        <v>930</v>
      </c>
      <c r="J9" s="11" t="s">
        <v>924</v>
      </c>
      <c r="K9" s="46" t="s">
        <v>1027</v>
      </c>
      <c r="L9" s="46" t="s">
        <v>1026</v>
      </c>
    </row>
    <row r="10" spans="1:12" s="70" customFormat="1" x14ac:dyDescent="0.2">
      <c r="A10" s="47" t="s">
        <v>546</v>
      </c>
      <c r="B10" s="11">
        <v>5</v>
      </c>
      <c r="C10" s="48" t="s">
        <v>923</v>
      </c>
      <c r="D10" s="11" t="s">
        <v>378</v>
      </c>
      <c r="E10" s="48" t="s">
        <v>468</v>
      </c>
      <c r="F10" s="48" t="s">
        <v>455</v>
      </c>
      <c r="G10" s="48" t="s">
        <v>926</v>
      </c>
      <c r="H10" s="48" t="s">
        <v>926</v>
      </c>
      <c r="I10" s="48" t="s">
        <v>926</v>
      </c>
      <c r="J10" s="11" t="s">
        <v>925</v>
      </c>
      <c r="K10" s="46" t="s">
        <v>1028</v>
      </c>
      <c r="L10" s="46" t="s">
        <v>1025</v>
      </c>
    </row>
    <row r="11" spans="1:12" x14ac:dyDescent="0.25">
      <c r="A11" s="37" t="s">
        <v>585</v>
      </c>
      <c r="B11" s="11">
        <v>7</v>
      </c>
      <c r="C11" s="11" t="s">
        <v>922</v>
      </c>
      <c r="D11" s="11" t="s">
        <v>378</v>
      </c>
      <c r="E11" s="7" t="s">
        <v>456</v>
      </c>
      <c r="F11" s="7" t="s">
        <v>538</v>
      </c>
      <c r="G11" s="7" t="s">
        <v>399</v>
      </c>
      <c r="H11" s="7" t="s">
        <v>399</v>
      </c>
      <c r="I11" s="7" t="s">
        <v>539</v>
      </c>
      <c r="J11" s="7" t="s">
        <v>540</v>
      </c>
      <c r="K11" s="7" t="s">
        <v>619</v>
      </c>
      <c r="L11" s="7" t="s">
        <v>620</v>
      </c>
    </row>
    <row r="12" spans="1:12" x14ac:dyDescent="0.25">
      <c r="A12" s="37" t="s">
        <v>586</v>
      </c>
      <c r="B12" s="7">
        <v>8</v>
      </c>
      <c r="C12" s="11" t="s">
        <v>922</v>
      </c>
      <c r="D12" s="11" t="s">
        <v>378</v>
      </c>
      <c r="E12" s="7" t="s">
        <v>456</v>
      </c>
      <c r="F12" s="7" t="s">
        <v>457</v>
      </c>
      <c r="G12" s="7" t="s">
        <v>542</v>
      </c>
      <c r="H12" s="7" t="s">
        <v>543</v>
      </c>
      <c r="I12" s="7" t="s">
        <v>544</v>
      </c>
      <c r="J12" s="7" t="s">
        <v>545</v>
      </c>
      <c r="K12" s="7" t="s">
        <v>621</v>
      </c>
      <c r="L12" s="7" t="s">
        <v>622</v>
      </c>
    </row>
    <row r="13" spans="1:12" x14ac:dyDescent="0.25">
      <c r="A13" s="7" t="s">
        <v>557</v>
      </c>
      <c r="B13" s="11">
        <v>9</v>
      </c>
      <c r="C13" s="11" t="s">
        <v>922</v>
      </c>
      <c r="D13" s="7" t="s">
        <v>4</v>
      </c>
      <c r="E13" s="7" t="s">
        <v>468</v>
      </c>
      <c r="F13" s="7" t="s">
        <v>455</v>
      </c>
      <c r="G13" s="7" t="s">
        <v>4</v>
      </c>
      <c r="H13" s="7" t="s">
        <v>560</v>
      </c>
      <c r="I13" s="7" t="s">
        <v>561</v>
      </c>
      <c r="J13" s="7" t="s">
        <v>455</v>
      </c>
      <c r="K13" s="7" t="s">
        <v>455</v>
      </c>
      <c r="L13" s="7" t="s">
        <v>455</v>
      </c>
    </row>
    <row r="14" spans="1:12" s="70" customFormat="1" x14ac:dyDescent="0.25">
      <c r="A14" s="61" t="s">
        <v>382</v>
      </c>
      <c r="B14" s="7">
        <v>10</v>
      </c>
      <c r="C14" s="21" t="s">
        <v>923</v>
      </c>
      <c r="D14" s="7" t="s">
        <v>4</v>
      </c>
      <c r="E14" s="21" t="s">
        <v>475</v>
      </c>
      <c r="F14" s="21" t="s">
        <v>582</v>
      </c>
      <c r="G14" s="21" t="s">
        <v>4</v>
      </c>
      <c r="H14" s="7" t="s">
        <v>560</v>
      </c>
      <c r="I14" s="7" t="s">
        <v>561</v>
      </c>
      <c r="J14" s="21" t="s">
        <v>927</v>
      </c>
      <c r="K14" s="21" t="s">
        <v>928</v>
      </c>
      <c r="L14" s="21" t="s">
        <v>929</v>
      </c>
    </row>
    <row r="15" spans="1:12" x14ac:dyDescent="0.25">
      <c r="A15" s="11" t="s">
        <v>558</v>
      </c>
      <c r="B15" s="11">
        <v>11</v>
      </c>
      <c r="C15" s="11" t="s">
        <v>922</v>
      </c>
      <c r="D15" s="11" t="s">
        <v>4</v>
      </c>
      <c r="E15" s="11" t="s">
        <v>547</v>
      </c>
      <c r="F15" s="11" t="s">
        <v>455</v>
      </c>
      <c r="G15" s="7" t="s">
        <v>579</v>
      </c>
      <c r="H15" s="7" t="s">
        <v>580</v>
      </c>
      <c r="I15" s="7" t="s">
        <v>581</v>
      </c>
      <c r="J15" s="7" t="s">
        <v>455</v>
      </c>
      <c r="K15" s="7" t="s">
        <v>455</v>
      </c>
      <c r="L15" s="7" t="s">
        <v>455</v>
      </c>
    </row>
    <row r="16" spans="1:12" x14ac:dyDescent="0.25">
      <c r="A16" s="11" t="s">
        <v>559</v>
      </c>
      <c r="B16" s="7">
        <v>12</v>
      </c>
      <c r="C16" s="11" t="s">
        <v>922</v>
      </c>
      <c r="D16" s="11" t="s">
        <v>4</v>
      </c>
      <c r="E16" s="11" t="s">
        <v>547</v>
      </c>
      <c r="F16" s="11" t="s">
        <v>455</v>
      </c>
      <c r="G16" s="48" t="s">
        <v>397</v>
      </c>
      <c r="H16" s="48" t="s">
        <v>564</v>
      </c>
      <c r="I16" s="48" t="s">
        <v>565</v>
      </c>
      <c r="J16" s="7" t="s">
        <v>455</v>
      </c>
      <c r="K16" s="7" t="s">
        <v>455</v>
      </c>
      <c r="L16" s="7" t="s">
        <v>455</v>
      </c>
    </row>
    <row r="17" spans="1:12" x14ac:dyDescent="0.25">
      <c r="A17" s="11" t="s">
        <v>566</v>
      </c>
      <c r="B17" s="11">
        <v>13</v>
      </c>
      <c r="C17" s="11" t="s">
        <v>922</v>
      </c>
      <c r="D17" s="11" t="s">
        <v>4</v>
      </c>
      <c r="E17" s="11" t="s">
        <v>547</v>
      </c>
      <c r="F17" s="11" t="s">
        <v>455</v>
      </c>
      <c r="G17" s="7" t="s">
        <v>567</v>
      </c>
      <c r="H17" s="7" t="s">
        <v>615</v>
      </c>
      <c r="I17" s="7" t="s">
        <v>614</v>
      </c>
      <c r="J17" s="7" t="s">
        <v>455</v>
      </c>
      <c r="K17" s="7" t="s">
        <v>455</v>
      </c>
      <c r="L17" s="7" t="s">
        <v>455</v>
      </c>
    </row>
    <row r="18" spans="1:12" x14ac:dyDescent="0.25">
      <c r="A18" s="11" t="s">
        <v>551</v>
      </c>
      <c r="B18" s="11">
        <v>19</v>
      </c>
      <c r="C18" s="11" t="s">
        <v>922</v>
      </c>
      <c r="D18" s="11" t="s">
        <v>4</v>
      </c>
      <c r="E18" s="11" t="s">
        <v>456</v>
      </c>
      <c r="F18" s="11" t="s">
        <v>548</v>
      </c>
      <c r="G18" s="11" t="s">
        <v>0</v>
      </c>
      <c r="H18" s="11" t="s">
        <v>383</v>
      </c>
      <c r="I18" s="11" t="s">
        <v>384</v>
      </c>
      <c r="J18" s="11" t="s">
        <v>598</v>
      </c>
      <c r="K18" s="11" t="s">
        <v>623</v>
      </c>
      <c r="L18" s="11" t="s">
        <v>603</v>
      </c>
    </row>
    <row r="19" spans="1:12" x14ac:dyDescent="0.25">
      <c r="A19" s="11" t="s">
        <v>550</v>
      </c>
      <c r="B19" s="7">
        <v>20</v>
      </c>
      <c r="C19" s="11" t="s">
        <v>922</v>
      </c>
      <c r="D19" s="11" t="s">
        <v>4</v>
      </c>
      <c r="E19" s="11" t="s">
        <v>456</v>
      </c>
      <c r="F19" s="11" t="s">
        <v>548</v>
      </c>
      <c r="G19" s="11" t="s">
        <v>380</v>
      </c>
      <c r="H19" s="11" t="s">
        <v>410</v>
      </c>
      <c r="I19" s="11" t="s">
        <v>398</v>
      </c>
      <c r="J19" s="11" t="s">
        <v>599</v>
      </c>
      <c r="K19" s="11" t="s">
        <v>624</v>
      </c>
      <c r="L19" s="11" t="s">
        <v>604</v>
      </c>
    </row>
    <row r="20" spans="1:12" x14ac:dyDescent="0.25">
      <c r="A20" s="11" t="s">
        <v>553</v>
      </c>
      <c r="B20" s="11">
        <v>21</v>
      </c>
      <c r="C20" s="11" t="s">
        <v>922</v>
      </c>
      <c r="D20" s="11" t="s">
        <v>4</v>
      </c>
      <c r="E20" s="11" t="s">
        <v>456</v>
      </c>
      <c r="F20" s="11" t="s">
        <v>548</v>
      </c>
      <c r="G20" s="11" t="s">
        <v>3</v>
      </c>
      <c r="H20" s="11" t="s">
        <v>385</v>
      </c>
      <c r="I20" s="11" t="s">
        <v>386</v>
      </c>
      <c r="J20" s="11" t="s">
        <v>600</v>
      </c>
      <c r="K20" s="11" t="s">
        <v>625</v>
      </c>
      <c r="L20" s="11" t="s">
        <v>605</v>
      </c>
    </row>
    <row r="21" spans="1:12" x14ac:dyDescent="0.25">
      <c r="A21" s="11" t="s">
        <v>587</v>
      </c>
      <c r="B21" s="7">
        <v>22</v>
      </c>
      <c r="C21" s="11" t="s">
        <v>922</v>
      </c>
      <c r="D21" s="11" t="s">
        <v>4</v>
      </c>
      <c r="E21" s="11" t="s">
        <v>456</v>
      </c>
      <c r="F21" s="11" t="s">
        <v>548</v>
      </c>
      <c r="G21" s="11" t="s">
        <v>2</v>
      </c>
      <c r="H21" s="11" t="s">
        <v>2</v>
      </c>
      <c r="I21" s="11" t="s">
        <v>2</v>
      </c>
      <c r="J21" s="11" t="s">
        <v>606</v>
      </c>
      <c r="K21" s="11" t="s">
        <v>626</v>
      </c>
      <c r="L21" s="11" t="s">
        <v>607</v>
      </c>
    </row>
    <row r="22" spans="1:12" x14ac:dyDescent="0.25">
      <c r="A22" s="11" t="s">
        <v>588</v>
      </c>
      <c r="B22" s="11">
        <v>23</v>
      </c>
      <c r="C22" s="11" t="s">
        <v>922</v>
      </c>
      <c r="D22" s="11" t="s">
        <v>4</v>
      </c>
      <c r="E22" s="11" t="s">
        <v>456</v>
      </c>
      <c r="F22" s="11" t="s">
        <v>548</v>
      </c>
      <c r="G22" s="11" t="s">
        <v>1</v>
      </c>
      <c r="H22" s="11" t="s">
        <v>388</v>
      </c>
      <c r="I22" s="11" t="s">
        <v>389</v>
      </c>
      <c r="J22" s="11" t="s">
        <v>608</v>
      </c>
      <c r="K22" s="11" t="s">
        <v>627</v>
      </c>
      <c r="L22" s="11" t="s">
        <v>609</v>
      </c>
    </row>
    <row r="23" spans="1:12" ht="22.5" x14ac:dyDescent="0.25">
      <c r="A23" s="11" t="s">
        <v>549</v>
      </c>
      <c r="B23" s="7">
        <v>24</v>
      </c>
      <c r="C23" s="11" t="s">
        <v>922</v>
      </c>
      <c r="D23" s="11" t="s">
        <v>4</v>
      </c>
      <c r="E23" s="11" t="s">
        <v>456</v>
      </c>
      <c r="F23" s="11" t="s">
        <v>457</v>
      </c>
      <c r="G23" s="11" t="s">
        <v>379</v>
      </c>
      <c r="H23" s="11" t="s">
        <v>409</v>
      </c>
      <c r="I23" s="11" t="s">
        <v>411</v>
      </c>
      <c r="J23" s="11" t="s">
        <v>945</v>
      </c>
      <c r="K23" s="11" t="s">
        <v>942</v>
      </c>
      <c r="L23" s="11" t="s">
        <v>954</v>
      </c>
    </row>
    <row r="24" spans="1:12" ht="22.5" x14ac:dyDescent="0.25">
      <c r="A24" s="11" t="s">
        <v>935</v>
      </c>
      <c r="B24" s="7">
        <v>24</v>
      </c>
      <c r="C24" s="11" t="s">
        <v>922</v>
      </c>
      <c r="D24" s="11" t="s">
        <v>4</v>
      </c>
      <c r="E24" s="11" t="s">
        <v>456</v>
      </c>
      <c r="F24" s="11" t="s">
        <v>457</v>
      </c>
      <c r="G24" s="11" t="s">
        <v>957</v>
      </c>
      <c r="H24" s="11" t="s">
        <v>944</v>
      </c>
      <c r="I24" s="11" t="s">
        <v>956</v>
      </c>
      <c r="J24" s="11" t="s">
        <v>947</v>
      </c>
      <c r="K24" s="11" t="s">
        <v>943</v>
      </c>
      <c r="L24" s="11" t="s">
        <v>955</v>
      </c>
    </row>
    <row r="25" spans="1:12" x14ac:dyDescent="0.25">
      <c r="A25" s="11" t="s">
        <v>933</v>
      </c>
      <c r="B25" s="7">
        <v>24</v>
      </c>
      <c r="C25" s="11" t="s">
        <v>922</v>
      </c>
      <c r="D25" s="11" t="s">
        <v>4</v>
      </c>
      <c r="E25" s="11" t="s">
        <v>456</v>
      </c>
      <c r="F25" s="11" t="s">
        <v>568</v>
      </c>
      <c r="G25" s="11" t="s">
        <v>921</v>
      </c>
      <c r="H25" s="11" t="s">
        <v>937</v>
      </c>
      <c r="I25" s="11" t="s">
        <v>938</v>
      </c>
      <c r="J25" s="11" t="s">
        <v>936</v>
      </c>
      <c r="K25" s="11" t="s">
        <v>940</v>
      </c>
      <c r="L25" s="11" t="s">
        <v>939</v>
      </c>
    </row>
    <row r="26" spans="1:12" ht="45" x14ac:dyDescent="0.25">
      <c r="A26" s="11" t="s">
        <v>934</v>
      </c>
      <c r="B26" s="7">
        <v>24</v>
      </c>
      <c r="C26" s="11" t="s">
        <v>922</v>
      </c>
      <c r="D26" s="11" t="s">
        <v>4</v>
      </c>
      <c r="E26" s="11" t="s">
        <v>456</v>
      </c>
      <c r="F26" s="11" t="s">
        <v>568</v>
      </c>
      <c r="G26" s="11" t="s">
        <v>932</v>
      </c>
      <c r="H26" s="11" t="s">
        <v>941</v>
      </c>
      <c r="I26" s="11" t="s">
        <v>953</v>
      </c>
      <c r="J26" s="11" t="s">
        <v>946</v>
      </c>
      <c r="K26" s="11" t="s">
        <v>952</v>
      </c>
      <c r="L26" s="11" t="s">
        <v>951</v>
      </c>
    </row>
    <row r="27" spans="1:12" x14ac:dyDescent="0.25">
      <c r="A27" s="11" t="s">
        <v>552</v>
      </c>
      <c r="B27" s="7">
        <v>26</v>
      </c>
      <c r="C27" s="11" t="s">
        <v>922</v>
      </c>
      <c r="D27" s="11" t="s">
        <v>4</v>
      </c>
      <c r="E27" s="11" t="s">
        <v>456</v>
      </c>
      <c r="F27" s="11" t="s">
        <v>548</v>
      </c>
      <c r="G27" s="11" t="s">
        <v>404</v>
      </c>
      <c r="H27" s="11" t="s">
        <v>405</v>
      </c>
      <c r="I27" s="11" t="s">
        <v>406</v>
      </c>
      <c r="J27" s="11" t="s">
        <v>948</v>
      </c>
      <c r="K27" s="11" t="s">
        <v>949</v>
      </c>
      <c r="L27" s="11" t="s">
        <v>950</v>
      </c>
    </row>
    <row r="28" spans="1:12" x14ac:dyDescent="0.25">
      <c r="A28" s="47" t="s">
        <v>589</v>
      </c>
      <c r="B28" s="11">
        <v>27</v>
      </c>
      <c r="C28" s="11" t="s">
        <v>922</v>
      </c>
      <c r="D28" s="48" t="s">
        <v>4</v>
      </c>
      <c r="E28" s="48" t="s">
        <v>456</v>
      </c>
      <c r="F28" s="48" t="s">
        <v>568</v>
      </c>
      <c r="G28" s="48" t="s">
        <v>569</v>
      </c>
      <c r="H28" s="48" t="s">
        <v>570</v>
      </c>
      <c r="I28" s="48" t="s">
        <v>571</v>
      </c>
      <c r="J28" s="48" t="s">
        <v>397</v>
      </c>
      <c r="K28" s="48" t="s">
        <v>564</v>
      </c>
      <c r="L28" s="49" t="s">
        <v>572</v>
      </c>
    </row>
    <row r="29" spans="1:12" x14ac:dyDescent="0.25">
      <c r="A29" s="62" t="s">
        <v>573</v>
      </c>
      <c r="B29" s="7">
        <v>28</v>
      </c>
      <c r="C29" s="11" t="s">
        <v>922</v>
      </c>
      <c r="D29" s="48" t="s">
        <v>4</v>
      </c>
      <c r="E29" s="48" t="s">
        <v>456</v>
      </c>
      <c r="F29" s="48" t="s">
        <v>457</v>
      </c>
      <c r="G29" s="48" t="s">
        <v>574</v>
      </c>
      <c r="H29" s="48" t="s">
        <v>575</v>
      </c>
      <c r="I29" s="48" t="s">
        <v>576</v>
      </c>
      <c r="J29" s="48" t="s">
        <v>397</v>
      </c>
      <c r="K29" s="48" t="s">
        <v>564</v>
      </c>
      <c r="L29" s="49" t="s">
        <v>565</v>
      </c>
    </row>
    <row r="30" spans="1:12" ht="22.5" x14ac:dyDescent="0.25">
      <c r="A30" s="47" t="s">
        <v>590</v>
      </c>
      <c r="B30" s="11">
        <v>29</v>
      </c>
      <c r="C30" s="11" t="s">
        <v>922</v>
      </c>
      <c r="D30" s="48" t="s">
        <v>4</v>
      </c>
      <c r="E30" s="48" t="s">
        <v>456</v>
      </c>
      <c r="F30" s="11" t="s">
        <v>548</v>
      </c>
      <c r="G30" s="48" t="s">
        <v>577</v>
      </c>
      <c r="H30" s="48" t="s">
        <v>612</v>
      </c>
      <c r="I30" s="48" t="s">
        <v>613</v>
      </c>
      <c r="J30" s="48" t="s">
        <v>610</v>
      </c>
      <c r="K30" s="48" t="s">
        <v>628</v>
      </c>
      <c r="L30" s="49" t="s">
        <v>611</v>
      </c>
    </row>
    <row r="31" spans="1:12" x14ac:dyDescent="0.25">
      <c r="A31" s="11" t="s">
        <v>591</v>
      </c>
      <c r="B31" s="7">
        <v>30</v>
      </c>
      <c r="C31" s="11" t="s">
        <v>922</v>
      </c>
      <c r="D31" s="11" t="s">
        <v>377</v>
      </c>
      <c r="E31" s="11" t="s">
        <v>468</v>
      </c>
      <c r="F31" s="11" t="s">
        <v>455</v>
      </c>
      <c r="G31" s="11" t="s">
        <v>377</v>
      </c>
      <c r="H31" s="11" t="s">
        <v>592</v>
      </c>
      <c r="I31" s="11" t="s">
        <v>593</v>
      </c>
      <c r="J31" s="11" t="s">
        <v>455</v>
      </c>
      <c r="K31" s="11" t="s">
        <v>455</v>
      </c>
      <c r="L31" s="11" t="s">
        <v>455</v>
      </c>
    </row>
    <row r="32" spans="1:12" x14ac:dyDescent="0.25">
      <c r="A32" s="11" t="s">
        <v>594</v>
      </c>
      <c r="B32" s="11">
        <v>31</v>
      </c>
      <c r="C32" s="11" t="s">
        <v>922</v>
      </c>
      <c r="D32" s="11" t="s">
        <v>377</v>
      </c>
      <c r="E32" s="11" t="s">
        <v>547</v>
      </c>
      <c r="F32" s="11" t="s">
        <v>455</v>
      </c>
      <c r="G32" s="11" t="s">
        <v>396</v>
      </c>
      <c r="H32" s="11" t="s">
        <v>400</v>
      </c>
      <c r="I32" s="11" t="s">
        <v>401</v>
      </c>
      <c r="J32" s="11" t="s">
        <v>455</v>
      </c>
      <c r="K32" s="11" t="s">
        <v>455</v>
      </c>
      <c r="L32" s="11" t="s">
        <v>455</v>
      </c>
    </row>
    <row r="33" spans="1:12" x14ac:dyDescent="0.25">
      <c r="A33" s="11" t="s">
        <v>595</v>
      </c>
      <c r="B33" s="7">
        <v>36</v>
      </c>
      <c r="C33" s="11" t="s">
        <v>922</v>
      </c>
      <c r="D33" s="11" t="s">
        <v>377</v>
      </c>
      <c r="E33" s="11" t="s">
        <v>547</v>
      </c>
      <c r="F33" s="11" t="s">
        <v>455</v>
      </c>
      <c r="G33" s="11" t="s">
        <v>403</v>
      </c>
      <c r="H33" s="11" t="s">
        <v>412</v>
      </c>
      <c r="I33" s="11" t="s">
        <v>402</v>
      </c>
      <c r="J33" s="11" t="s">
        <v>455</v>
      </c>
      <c r="K33" s="11" t="s">
        <v>455</v>
      </c>
      <c r="L33" s="11" t="s">
        <v>455</v>
      </c>
    </row>
    <row r="34" spans="1:12" ht="78.75" x14ac:dyDescent="0.25">
      <c r="A34" s="11" t="s">
        <v>961</v>
      </c>
      <c r="B34" s="7">
        <v>38</v>
      </c>
      <c r="C34" s="11" t="s">
        <v>922</v>
      </c>
      <c r="D34" s="11" t="s">
        <v>377</v>
      </c>
      <c r="E34" s="11" t="s">
        <v>456</v>
      </c>
      <c r="F34" s="11" t="s">
        <v>457</v>
      </c>
      <c r="G34" s="11" t="s">
        <v>971</v>
      </c>
      <c r="H34" s="11" t="s">
        <v>987</v>
      </c>
      <c r="I34" s="11" t="s">
        <v>1005</v>
      </c>
      <c r="J34" s="11" t="s">
        <v>978</v>
      </c>
      <c r="K34" s="50" t="s">
        <v>996</v>
      </c>
      <c r="L34" s="50" t="s">
        <v>1014</v>
      </c>
    </row>
    <row r="35" spans="1:12" ht="45" x14ac:dyDescent="0.25">
      <c r="A35" s="11" t="s">
        <v>962</v>
      </c>
      <c r="B35" s="11">
        <v>39</v>
      </c>
      <c r="C35" s="11" t="s">
        <v>922</v>
      </c>
      <c r="D35" s="11" t="s">
        <v>377</v>
      </c>
      <c r="E35" s="11" t="s">
        <v>456</v>
      </c>
      <c r="F35" s="11" t="s">
        <v>457</v>
      </c>
      <c r="G35" s="11" t="s">
        <v>972</v>
      </c>
      <c r="H35" s="11" t="s">
        <v>988</v>
      </c>
      <c r="I35" s="11" t="s">
        <v>1006</v>
      </c>
      <c r="J35" s="11" t="s">
        <v>979</v>
      </c>
      <c r="K35" s="50" t="s">
        <v>997</v>
      </c>
      <c r="L35" s="50" t="s">
        <v>1015</v>
      </c>
    </row>
    <row r="36" spans="1:12" ht="22.5" x14ac:dyDescent="0.25">
      <c r="A36" s="11" t="s">
        <v>963</v>
      </c>
      <c r="B36" s="7">
        <v>40</v>
      </c>
      <c r="C36" s="11" t="s">
        <v>922</v>
      </c>
      <c r="D36" s="11" t="s">
        <v>377</v>
      </c>
      <c r="E36" s="11" t="s">
        <v>456</v>
      </c>
      <c r="F36" s="11" t="s">
        <v>457</v>
      </c>
      <c r="G36" s="11" t="s">
        <v>973</v>
      </c>
      <c r="H36" s="11" t="s">
        <v>989</v>
      </c>
      <c r="I36" s="11" t="s">
        <v>1007</v>
      </c>
      <c r="J36" s="11" t="s">
        <v>980</v>
      </c>
      <c r="K36" s="50" t="s">
        <v>998</v>
      </c>
      <c r="L36" s="50" t="s">
        <v>1016</v>
      </c>
    </row>
    <row r="37" spans="1:12" ht="45" x14ac:dyDescent="0.25">
      <c r="A37" s="11" t="s">
        <v>964</v>
      </c>
      <c r="B37" s="11">
        <v>41</v>
      </c>
      <c r="C37" s="11" t="s">
        <v>922</v>
      </c>
      <c r="D37" s="11" t="s">
        <v>377</v>
      </c>
      <c r="E37" s="11" t="s">
        <v>456</v>
      </c>
      <c r="F37" s="11" t="s">
        <v>457</v>
      </c>
      <c r="G37" s="11" t="s">
        <v>974</v>
      </c>
      <c r="H37" s="11" t="s">
        <v>990</v>
      </c>
      <c r="I37" s="11" t="s">
        <v>1008</v>
      </c>
      <c r="J37" s="11" t="s">
        <v>981</v>
      </c>
      <c r="K37" s="50" t="s">
        <v>999</v>
      </c>
      <c r="L37" s="50" t="s">
        <v>1017</v>
      </c>
    </row>
    <row r="38" spans="1:12" ht="33.75" x14ac:dyDescent="0.25">
      <c r="A38" s="11" t="s">
        <v>965</v>
      </c>
      <c r="B38" s="7">
        <v>42</v>
      </c>
      <c r="C38" s="11" t="s">
        <v>922</v>
      </c>
      <c r="D38" s="11" t="s">
        <v>377</v>
      </c>
      <c r="E38" s="11" t="s">
        <v>456</v>
      </c>
      <c r="F38" s="11" t="s">
        <v>457</v>
      </c>
      <c r="G38" s="11" t="s">
        <v>975</v>
      </c>
      <c r="H38" s="11" t="s">
        <v>991</v>
      </c>
      <c r="I38" s="11" t="s">
        <v>1009</v>
      </c>
      <c r="J38" s="11" t="s">
        <v>982</v>
      </c>
      <c r="K38" s="50" t="s">
        <v>1000</v>
      </c>
      <c r="L38" s="50" t="s">
        <v>1018</v>
      </c>
    </row>
    <row r="39" spans="1:12" ht="22.5" x14ac:dyDescent="0.25">
      <c r="A39" s="11" t="s">
        <v>966</v>
      </c>
      <c r="B39" s="11">
        <v>43</v>
      </c>
      <c r="C39" s="11" t="s">
        <v>922</v>
      </c>
      <c r="D39" s="11" t="s">
        <v>377</v>
      </c>
      <c r="E39" s="11" t="s">
        <v>456</v>
      </c>
      <c r="F39" s="11" t="s">
        <v>457</v>
      </c>
      <c r="G39" s="11" t="s">
        <v>976</v>
      </c>
      <c r="H39" s="11" t="s">
        <v>992</v>
      </c>
      <c r="I39" s="11" t="s">
        <v>1010</v>
      </c>
      <c r="J39" s="11" t="s">
        <v>983</v>
      </c>
      <c r="K39" s="50" t="s">
        <v>1001</v>
      </c>
      <c r="L39" s="50" t="s">
        <v>1019</v>
      </c>
    </row>
    <row r="40" spans="1:12" ht="33.75" x14ac:dyDescent="0.25">
      <c r="A40" s="11" t="s">
        <v>967</v>
      </c>
      <c r="B40" s="7">
        <v>44</v>
      </c>
      <c r="C40" s="11" t="s">
        <v>922</v>
      </c>
      <c r="D40" s="11" t="s">
        <v>377</v>
      </c>
      <c r="E40" s="11" t="s">
        <v>456</v>
      </c>
      <c r="F40" s="11" t="s">
        <v>457</v>
      </c>
      <c r="G40" s="11" t="s">
        <v>977</v>
      </c>
      <c r="H40" s="11" t="s">
        <v>993</v>
      </c>
      <c r="I40" s="11" t="s">
        <v>1011</v>
      </c>
      <c r="J40" s="11" t="s">
        <v>984</v>
      </c>
      <c r="K40" s="50" t="s">
        <v>1002</v>
      </c>
      <c r="L40" s="50" t="s">
        <v>1020</v>
      </c>
    </row>
    <row r="41" spans="1:12" x14ac:dyDescent="0.25">
      <c r="A41" s="11" t="s">
        <v>968</v>
      </c>
      <c r="B41" s="11">
        <v>45</v>
      </c>
      <c r="C41" s="11" t="s">
        <v>922</v>
      </c>
      <c r="D41" s="11" t="s">
        <v>377</v>
      </c>
      <c r="E41" s="11" t="s">
        <v>456</v>
      </c>
      <c r="F41" s="11" t="s">
        <v>970</v>
      </c>
      <c r="G41" s="11" t="s">
        <v>1080</v>
      </c>
      <c r="H41" s="11" t="s">
        <v>1081</v>
      </c>
      <c r="I41" s="11" t="s">
        <v>1082</v>
      </c>
      <c r="J41" s="11" t="s">
        <v>985</v>
      </c>
      <c r="K41" s="50" t="s">
        <v>1003</v>
      </c>
      <c r="L41" s="50" t="s">
        <v>1021</v>
      </c>
    </row>
    <row r="42" spans="1:12" ht="33.75" x14ac:dyDescent="0.25">
      <c r="A42" s="11" t="s">
        <v>969</v>
      </c>
      <c r="B42" s="7">
        <v>46</v>
      </c>
      <c r="C42" s="11" t="s">
        <v>922</v>
      </c>
      <c r="D42" s="11" t="s">
        <v>377</v>
      </c>
      <c r="E42" s="11" t="s">
        <v>456</v>
      </c>
      <c r="F42" s="11" t="s">
        <v>457</v>
      </c>
      <c r="G42" s="11" t="s">
        <v>1024</v>
      </c>
      <c r="H42" s="11" t="s">
        <v>995</v>
      </c>
      <c r="I42" s="11" t="s">
        <v>1013</v>
      </c>
      <c r="J42" s="11" t="s">
        <v>986</v>
      </c>
      <c r="K42" s="50" t="s">
        <v>1004</v>
      </c>
      <c r="L42" s="50" t="s">
        <v>1022</v>
      </c>
    </row>
    <row r="43" spans="1:12" x14ac:dyDescent="0.25">
      <c r="A43" s="11" t="s">
        <v>596</v>
      </c>
      <c r="B43" s="11">
        <v>31</v>
      </c>
      <c r="C43" s="11" t="s">
        <v>923</v>
      </c>
      <c r="D43" s="11" t="s">
        <v>377</v>
      </c>
      <c r="E43" s="11" t="s">
        <v>547</v>
      </c>
      <c r="F43" s="11" t="s">
        <v>455</v>
      </c>
      <c r="G43" s="11" t="s">
        <v>396</v>
      </c>
      <c r="H43" s="11" t="s">
        <v>400</v>
      </c>
      <c r="I43" s="11" t="s">
        <v>401</v>
      </c>
      <c r="J43" s="11" t="s">
        <v>455</v>
      </c>
      <c r="K43" s="11" t="s">
        <v>455</v>
      </c>
      <c r="L43" s="11" t="s">
        <v>455</v>
      </c>
    </row>
    <row r="44" spans="1:12" x14ac:dyDescent="0.25">
      <c r="A44" s="11" t="s">
        <v>1029</v>
      </c>
      <c r="B44" s="7">
        <v>64</v>
      </c>
      <c r="C44" s="11" t="s">
        <v>923</v>
      </c>
      <c r="D44" s="11" t="s">
        <v>377</v>
      </c>
      <c r="E44" s="11" t="s">
        <v>563</v>
      </c>
      <c r="F44" s="11" t="s">
        <v>455</v>
      </c>
      <c r="G44" s="11" t="s">
        <v>1030</v>
      </c>
      <c r="H44" s="11" t="s">
        <v>1031</v>
      </c>
      <c r="I44" s="11" t="s">
        <v>1032</v>
      </c>
      <c r="J44" s="11" t="s">
        <v>455</v>
      </c>
      <c r="K44" s="11" t="s">
        <v>455</v>
      </c>
      <c r="L44" s="11" t="s">
        <v>455</v>
      </c>
    </row>
    <row r="45" spans="1:12" x14ac:dyDescent="0.25">
      <c r="A45" s="11" t="s">
        <v>597</v>
      </c>
      <c r="B45" s="7">
        <v>36</v>
      </c>
      <c r="C45" s="11" t="s">
        <v>923</v>
      </c>
      <c r="D45" s="11" t="s">
        <v>377</v>
      </c>
      <c r="E45" s="11" t="s">
        <v>547</v>
      </c>
      <c r="F45" s="11" t="s">
        <v>455</v>
      </c>
      <c r="G45" s="11" t="s">
        <v>403</v>
      </c>
      <c r="H45" s="11" t="s">
        <v>412</v>
      </c>
      <c r="I45" s="11" t="s">
        <v>402</v>
      </c>
      <c r="J45" s="11" t="s">
        <v>455</v>
      </c>
      <c r="K45" s="11" t="s">
        <v>455</v>
      </c>
      <c r="L45" s="11" t="s">
        <v>455</v>
      </c>
    </row>
    <row r="46" spans="1:12" ht="56.25" x14ac:dyDescent="0.25">
      <c r="A46" s="11" t="s">
        <v>962</v>
      </c>
      <c r="B46" s="11">
        <v>73</v>
      </c>
      <c r="C46" s="11" t="s">
        <v>923</v>
      </c>
      <c r="D46" s="11" t="s">
        <v>377</v>
      </c>
      <c r="E46" s="11" t="s">
        <v>456</v>
      </c>
      <c r="F46" s="11" t="s">
        <v>457</v>
      </c>
      <c r="G46" s="11" t="s">
        <v>972</v>
      </c>
      <c r="H46" s="11" t="s">
        <v>988</v>
      </c>
      <c r="I46" s="11" t="s">
        <v>1006</v>
      </c>
      <c r="J46" s="11" t="s">
        <v>602</v>
      </c>
      <c r="K46" s="11" t="s">
        <v>1051</v>
      </c>
      <c r="L46" s="50" t="s">
        <v>1064</v>
      </c>
    </row>
    <row r="47" spans="1:12" ht="78.75" x14ac:dyDescent="0.25">
      <c r="A47" s="11" t="s">
        <v>1033</v>
      </c>
      <c r="B47" s="7">
        <v>74</v>
      </c>
      <c r="C47" s="11" t="s">
        <v>923</v>
      </c>
      <c r="D47" s="11" t="s">
        <v>377</v>
      </c>
      <c r="E47" s="11" t="s">
        <v>456</v>
      </c>
      <c r="F47" s="11" t="s">
        <v>457</v>
      </c>
      <c r="G47" s="11" t="s">
        <v>1038</v>
      </c>
      <c r="H47" s="11" t="s">
        <v>1050</v>
      </c>
      <c r="I47" s="11" t="s">
        <v>1063</v>
      </c>
      <c r="J47" s="11" t="s">
        <v>931</v>
      </c>
      <c r="K47" s="11" t="s">
        <v>1052</v>
      </c>
      <c r="L47" s="50" t="s">
        <v>1065</v>
      </c>
    </row>
    <row r="48" spans="1:12" ht="22.5" x14ac:dyDescent="0.25">
      <c r="A48" s="11" t="s">
        <v>1034</v>
      </c>
      <c r="B48" s="11">
        <v>75</v>
      </c>
      <c r="C48" s="11" t="s">
        <v>923</v>
      </c>
      <c r="D48" s="11" t="s">
        <v>377</v>
      </c>
      <c r="E48" s="11" t="s">
        <v>456</v>
      </c>
      <c r="F48" s="11" t="s">
        <v>457</v>
      </c>
      <c r="G48" s="11" t="s">
        <v>1039</v>
      </c>
      <c r="H48" s="11" t="s">
        <v>1058</v>
      </c>
      <c r="I48" s="11" t="s">
        <v>1066</v>
      </c>
      <c r="J48" s="11" t="s">
        <v>1043</v>
      </c>
      <c r="K48" s="11" t="s">
        <v>1053</v>
      </c>
      <c r="L48" s="50" t="s">
        <v>1070</v>
      </c>
    </row>
    <row r="49" spans="1:12" ht="45" x14ac:dyDescent="0.25">
      <c r="A49" s="11" t="s">
        <v>1035</v>
      </c>
      <c r="B49" s="7">
        <v>76</v>
      </c>
      <c r="C49" s="11" t="s">
        <v>923</v>
      </c>
      <c r="D49" s="11" t="s">
        <v>377</v>
      </c>
      <c r="E49" s="11" t="s">
        <v>456</v>
      </c>
      <c r="F49" s="11" t="s">
        <v>457</v>
      </c>
      <c r="G49" s="11" t="s">
        <v>1040</v>
      </c>
      <c r="H49" s="11" t="s">
        <v>1059</v>
      </c>
      <c r="I49" s="11" t="s">
        <v>1067</v>
      </c>
      <c r="J49" s="11" t="s">
        <v>1044</v>
      </c>
      <c r="K49" s="11" t="s">
        <v>1054</v>
      </c>
      <c r="L49" s="50" t="s">
        <v>1071</v>
      </c>
    </row>
    <row r="50" spans="1:12" ht="90" x14ac:dyDescent="0.25">
      <c r="A50" s="11" t="s">
        <v>1036</v>
      </c>
      <c r="B50" s="11">
        <v>77</v>
      </c>
      <c r="C50" s="11" t="s">
        <v>923</v>
      </c>
      <c r="D50" s="11" t="s">
        <v>377</v>
      </c>
      <c r="E50" s="11" t="s">
        <v>456</v>
      </c>
      <c r="F50" s="11" t="s">
        <v>457</v>
      </c>
      <c r="G50" s="11" t="s">
        <v>1041</v>
      </c>
      <c r="H50" s="11" t="s">
        <v>1060</v>
      </c>
      <c r="I50" s="11" t="s">
        <v>1068</v>
      </c>
      <c r="J50" s="11" t="s">
        <v>1045</v>
      </c>
      <c r="K50" s="11" t="s">
        <v>1055</v>
      </c>
      <c r="L50" s="50" t="s">
        <v>1072</v>
      </c>
    </row>
    <row r="51" spans="1:12" ht="22.5" x14ac:dyDescent="0.25">
      <c r="A51" s="11" t="s">
        <v>1037</v>
      </c>
      <c r="B51" s="7">
        <v>78</v>
      </c>
      <c r="C51" s="11" t="s">
        <v>923</v>
      </c>
      <c r="D51" s="11" t="s">
        <v>377</v>
      </c>
      <c r="E51" s="11" t="s">
        <v>456</v>
      </c>
      <c r="F51" s="11" t="s">
        <v>457</v>
      </c>
      <c r="G51" s="11" t="s">
        <v>1042</v>
      </c>
      <c r="H51" s="11" t="s">
        <v>1061</v>
      </c>
      <c r="I51" s="11" t="s">
        <v>1069</v>
      </c>
      <c r="J51" s="11" t="s">
        <v>1046</v>
      </c>
      <c r="K51" s="11" t="s">
        <v>1056</v>
      </c>
      <c r="L51" s="50" t="s">
        <v>1073</v>
      </c>
    </row>
    <row r="52" spans="1:12" x14ac:dyDescent="0.25">
      <c r="A52" s="11" t="s">
        <v>966</v>
      </c>
      <c r="B52" s="11">
        <v>79</v>
      </c>
      <c r="C52" s="11" t="s">
        <v>923</v>
      </c>
      <c r="D52" s="11" t="s">
        <v>377</v>
      </c>
      <c r="E52" s="11" t="s">
        <v>456</v>
      </c>
      <c r="F52" s="11" t="s">
        <v>457</v>
      </c>
      <c r="G52" s="11" t="s">
        <v>976</v>
      </c>
      <c r="H52" s="11" t="s">
        <v>992</v>
      </c>
      <c r="I52" s="11" t="s">
        <v>1010</v>
      </c>
      <c r="J52" s="11" t="s">
        <v>1047</v>
      </c>
      <c r="K52" s="11" t="s">
        <v>1057</v>
      </c>
      <c r="L52" s="50" t="s">
        <v>1074</v>
      </c>
    </row>
    <row r="53" spans="1:12" ht="33.75" x14ac:dyDescent="0.25">
      <c r="A53" s="11" t="s">
        <v>967</v>
      </c>
      <c r="B53" s="7">
        <v>80</v>
      </c>
      <c r="C53" s="11" t="s">
        <v>923</v>
      </c>
      <c r="D53" s="11" t="s">
        <v>377</v>
      </c>
      <c r="E53" s="11" t="s">
        <v>456</v>
      </c>
      <c r="F53" s="11" t="s">
        <v>457</v>
      </c>
      <c r="G53" s="11" t="s">
        <v>977</v>
      </c>
      <c r="H53" s="11" t="s">
        <v>993</v>
      </c>
      <c r="I53" s="11" t="s">
        <v>1011</v>
      </c>
      <c r="J53" s="11" t="s">
        <v>1048</v>
      </c>
      <c r="K53" s="11" t="s">
        <v>1002</v>
      </c>
      <c r="L53" s="50" t="s">
        <v>1020</v>
      </c>
    </row>
    <row r="54" spans="1:12" x14ac:dyDescent="0.25">
      <c r="A54" s="11" t="s">
        <v>968</v>
      </c>
      <c r="B54" s="11">
        <v>81</v>
      </c>
      <c r="C54" s="11" t="s">
        <v>923</v>
      </c>
      <c r="D54" s="11" t="s">
        <v>377</v>
      </c>
      <c r="E54" s="11" t="s">
        <v>456</v>
      </c>
      <c r="F54" s="11" t="s">
        <v>970</v>
      </c>
      <c r="G54" s="11" t="s">
        <v>1023</v>
      </c>
      <c r="H54" s="11" t="s">
        <v>994</v>
      </c>
      <c r="I54" s="11" t="s">
        <v>1012</v>
      </c>
      <c r="J54" s="11" t="s">
        <v>985</v>
      </c>
      <c r="K54" s="11" t="s">
        <v>1003</v>
      </c>
      <c r="L54" s="50" t="s">
        <v>1021</v>
      </c>
    </row>
    <row r="55" spans="1:12" ht="33.75" x14ac:dyDescent="0.25">
      <c r="A55" s="11" t="s">
        <v>963</v>
      </c>
      <c r="B55" s="7">
        <v>82</v>
      </c>
      <c r="C55" s="11" t="s">
        <v>923</v>
      </c>
      <c r="D55" s="11" t="s">
        <v>377</v>
      </c>
      <c r="E55" s="11" t="s">
        <v>456</v>
      </c>
      <c r="F55" s="11" t="s">
        <v>457</v>
      </c>
      <c r="G55" s="11" t="s">
        <v>973</v>
      </c>
      <c r="H55" s="11" t="s">
        <v>989</v>
      </c>
      <c r="I55" s="11" t="s">
        <v>1007</v>
      </c>
      <c r="J55" s="11" t="s">
        <v>980</v>
      </c>
      <c r="K55" s="11" t="s">
        <v>998</v>
      </c>
      <c r="L55" s="50" t="s">
        <v>1020</v>
      </c>
    </row>
    <row r="56" spans="1:12" ht="33.75" x14ac:dyDescent="0.25">
      <c r="A56" s="11" t="s">
        <v>969</v>
      </c>
      <c r="B56" s="11">
        <v>83</v>
      </c>
      <c r="C56" s="11" t="s">
        <v>923</v>
      </c>
      <c r="D56" s="11" t="s">
        <v>377</v>
      </c>
      <c r="E56" s="11" t="s">
        <v>456</v>
      </c>
      <c r="F56" s="11" t="s">
        <v>457</v>
      </c>
      <c r="G56" s="11" t="s">
        <v>1024</v>
      </c>
      <c r="H56" s="11" t="s">
        <v>995</v>
      </c>
      <c r="I56" s="11" t="s">
        <v>1013</v>
      </c>
      <c r="J56" s="11" t="s">
        <v>1049</v>
      </c>
      <c r="K56" s="11" t="s">
        <v>1062</v>
      </c>
      <c r="L56" s="50" t="s">
        <v>1075</v>
      </c>
    </row>
    <row r="57" spans="1:12" x14ac:dyDescent="0.25">
      <c r="A57" s="11" t="s">
        <v>466</v>
      </c>
      <c r="B57" s="7">
        <v>108</v>
      </c>
      <c r="C57" s="11" t="s">
        <v>525</v>
      </c>
      <c r="D57" s="11" t="s">
        <v>467</v>
      </c>
      <c r="E57" s="11" t="s">
        <v>468</v>
      </c>
      <c r="F57" s="11" t="s">
        <v>455</v>
      </c>
      <c r="G57" s="11" t="s">
        <v>469</v>
      </c>
      <c r="H57" s="11" t="s">
        <v>469</v>
      </c>
      <c r="I57" s="11" t="s">
        <v>470</v>
      </c>
      <c r="J57" s="11" t="s">
        <v>471</v>
      </c>
      <c r="K57" s="11" t="s">
        <v>472</v>
      </c>
      <c r="L57" s="11" t="s">
        <v>473</v>
      </c>
    </row>
    <row r="58" spans="1:12" x14ac:dyDescent="0.25">
      <c r="A58" s="11" t="s">
        <v>474</v>
      </c>
      <c r="B58" s="11">
        <v>109</v>
      </c>
      <c r="C58" s="11" t="s">
        <v>525</v>
      </c>
      <c r="D58" s="11" t="s">
        <v>467</v>
      </c>
      <c r="E58" s="11" t="s">
        <v>475</v>
      </c>
      <c r="F58" s="11" t="s">
        <v>455</v>
      </c>
      <c r="G58" s="11" t="s">
        <v>467</v>
      </c>
      <c r="H58" s="11" t="s">
        <v>467</v>
      </c>
      <c r="I58" s="11" t="s">
        <v>467</v>
      </c>
      <c r="J58" s="11" t="s">
        <v>455</v>
      </c>
      <c r="K58" s="11" t="s">
        <v>455</v>
      </c>
      <c r="L58" s="11" t="s">
        <v>455</v>
      </c>
    </row>
    <row r="59" spans="1:12" ht="33.75" x14ac:dyDescent="0.25">
      <c r="A59" s="11" t="s">
        <v>476</v>
      </c>
      <c r="B59" s="7">
        <v>110</v>
      </c>
      <c r="C59" s="11" t="s">
        <v>525</v>
      </c>
      <c r="D59" s="11" t="s">
        <v>467</v>
      </c>
      <c r="E59" s="11" t="s">
        <v>477</v>
      </c>
      <c r="F59" s="11" t="s">
        <v>455</v>
      </c>
      <c r="G59" s="11" t="s">
        <v>478</v>
      </c>
      <c r="H59" s="11" t="s">
        <v>478</v>
      </c>
      <c r="I59" s="11" t="s">
        <v>478</v>
      </c>
      <c r="J59" s="11" t="s">
        <v>479</v>
      </c>
      <c r="K59" s="11" t="s">
        <v>629</v>
      </c>
      <c r="L59" s="11" t="s">
        <v>630</v>
      </c>
    </row>
    <row r="60" spans="1:12" ht="33.75" x14ac:dyDescent="0.25">
      <c r="A60" s="11" t="s">
        <v>480</v>
      </c>
      <c r="B60" s="11">
        <v>111</v>
      </c>
      <c r="C60" s="11" t="s">
        <v>525</v>
      </c>
      <c r="D60" s="11" t="s">
        <v>467</v>
      </c>
      <c r="E60" s="11" t="s">
        <v>477</v>
      </c>
      <c r="F60" s="11" t="s">
        <v>455</v>
      </c>
      <c r="G60" s="11" t="s">
        <v>481</v>
      </c>
      <c r="H60" s="11" t="s">
        <v>481</v>
      </c>
      <c r="I60" s="11" t="s">
        <v>481</v>
      </c>
      <c r="J60" s="11" t="s">
        <v>482</v>
      </c>
      <c r="K60" s="11" t="s">
        <v>631</v>
      </c>
      <c r="L60" s="11" t="s">
        <v>632</v>
      </c>
    </row>
    <row r="61" spans="1:12" ht="33.75" x14ac:dyDescent="0.25">
      <c r="A61" s="11" t="s">
        <v>483</v>
      </c>
      <c r="B61" s="7">
        <v>112</v>
      </c>
      <c r="C61" s="11" t="s">
        <v>525</v>
      </c>
      <c r="D61" s="11" t="s">
        <v>467</v>
      </c>
      <c r="E61" s="11" t="s">
        <v>477</v>
      </c>
      <c r="F61" s="11" t="s">
        <v>455</v>
      </c>
      <c r="G61" s="11" t="s">
        <v>484</v>
      </c>
      <c r="H61" s="11" t="s">
        <v>484</v>
      </c>
      <c r="I61" s="11" t="s">
        <v>484</v>
      </c>
      <c r="J61" s="11" t="s">
        <v>485</v>
      </c>
      <c r="K61" s="11" t="s">
        <v>633</v>
      </c>
      <c r="L61" s="11" t="s">
        <v>634</v>
      </c>
    </row>
    <row r="62" spans="1:12" ht="33.75" x14ac:dyDescent="0.25">
      <c r="A62" s="11" t="s">
        <v>486</v>
      </c>
      <c r="B62" s="11">
        <v>113</v>
      </c>
      <c r="C62" s="11" t="s">
        <v>525</v>
      </c>
      <c r="D62" s="11" t="s">
        <v>467</v>
      </c>
      <c r="E62" s="11" t="s">
        <v>477</v>
      </c>
      <c r="F62" s="11" t="s">
        <v>455</v>
      </c>
      <c r="G62" s="11" t="s">
        <v>487</v>
      </c>
      <c r="H62" s="11" t="s">
        <v>487</v>
      </c>
      <c r="I62" s="11" t="s">
        <v>487</v>
      </c>
      <c r="J62" s="11" t="s">
        <v>635</v>
      </c>
      <c r="K62" s="11" t="s">
        <v>636</v>
      </c>
      <c r="L62" s="11" t="s">
        <v>637</v>
      </c>
    </row>
    <row r="63" spans="1:12" x14ac:dyDescent="0.25">
      <c r="A63" s="11" t="s">
        <v>488</v>
      </c>
      <c r="B63" s="7">
        <v>114</v>
      </c>
      <c r="C63" s="11" t="s">
        <v>525</v>
      </c>
      <c r="D63" s="11" t="s">
        <v>467</v>
      </c>
      <c r="E63" s="11" t="s">
        <v>477</v>
      </c>
      <c r="F63" s="11" t="s">
        <v>455</v>
      </c>
      <c r="G63" s="11" t="s">
        <v>489</v>
      </c>
      <c r="H63" s="11" t="s">
        <v>489</v>
      </c>
      <c r="I63" s="11" t="s">
        <v>489</v>
      </c>
      <c r="J63" s="11" t="s">
        <v>490</v>
      </c>
      <c r="K63" s="11" t="s">
        <v>638</v>
      </c>
      <c r="L63" s="11" t="s">
        <v>639</v>
      </c>
    </row>
    <row r="64" spans="1:12" x14ac:dyDescent="0.25">
      <c r="A64" s="11" t="s">
        <v>491</v>
      </c>
      <c r="B64" s="11">
        <v>115</v>
      </c>
      <c r="C64" s="11" t="s">
        <v>525</v>
      </c>
      <c r="D64" s="11" t="s">
        <v>492</v>
      </c>
      <c r="E64" s="11" t="s">
        <v>475</v>
      </c>
      <c r="F64" s="11" t="s">
        <v>455</v>
      </c>
      <c r="G64" s="11" t="s">
        <v>493</v>
      </c>
      <c r="H64" s="11" t="s">
        <v>494</v>
      </c>
      <c r="I64" s="11" t="s">
        <v>495</v>
      </c>
      <c r="J64" s="11" t="s">
        <v>455</v>
      </c>
      <c r="K64" s="11" t="s">
        <v>455</v>
      </c>
      <c r="L64" s="11" t="s">
        <v>455</v>
      </c>
    </row>
    <row r="65" spans="1:12" x14ac:dyDescent="0.25">
      <c r="A65" s="11" t="s">
        <v>496</v>
      </c>
      <c r="B65" s="7">
        <v>116</v>
      </c>
      <c r="C65" s="11" t="s">
        <v>525</v>
      </c>
      <c r="D65" s="11" t="s">
        <v>492</v>
      </c>
      <c r="E65" s="11" t="s">
        <v>477</v>
      </c>
      <c r="F65" s="11" t="s">
        <v>455</v>
      </c>
      <c r="G65" s="11" t="s">
        <v>497</v>
      </c>
      <c r="H65" s="11" t="s">
        <v>498</v>
      </c>
      <c r="I65" s="11" t="s">
        <v>499</v>
      </c>
      <c r="J65" s="11" t="s">
        <v>455</v>
      </c>
      <c r="K65" s="11" t="s">
        <v>455</v>
      </c>
      <c r="L65" s="11" t="s">
        <v>455</v>
      </c>
    </row>
    <row r="66" spans="1:12" x14ac:dyDescent="0.25">
      <c r="A66" s="11" t="s">
        <v>500</v>
      </c>
      <c r="B66" s="11">
        <v>117</v>
      </c>
      <c r="C66" s="11" t="s">
        <v>525</v>
      </c>
      <c r="D66" s="11" t="s">
        <v>492</v>
      </c>
      <c r="E66" s="11" t="s">
        <v>477</v>
      </c>
      <c r="F66" s="11" t="s">
        <v>455</v>
      </c>
      <c r="G66" s="11" t="s">
        <v>501</v>
      </c>
      <c r="H66" s="11" t="s">
        <v>502</v>
      </c>
      <c r="I66" s="11" t="s">
        <v>503</v>
      </c>
      <c r="J66" s="11" t="s">
        <v>455</v>
      </c>
      <c r="K66" s="11" t="s">
        <v>455</v>
      </c>
      <c r="L66" s="11" t="s">
        <v>455</v>
      </c>
    </row>
    <row r="67" spans="1:12" x14ac:dyDescent="0.25">
      <c r="A67" s="11" t="s">
        <v>504</v>
      </c>
      <c r="B67" s="7">
        <v>118</v>
      </c>
      <c r="C67" s="11" t="s">
        <v>525</v>
      </c>
      <c r="D67" s="11" t="s">
        <v>492</v>
      </c>
      <c r="E67" s="11" t="s">
        <v>477</v>
      </c>
      <c r="F67" s="11" t="s">
        <v>455</v>
      </c>
      <c r="G67" s="11" t="s">
        <v>505</v>
      </c>
      <c r="H67" s="11" t="s">
        <v>506</v>
      </c>
      <c r="I67" s="11" t="s">
        <v>507</v>
      </c>
      <c r="J67" s="11" t="s">
        <v>455</v>
      </c>
      <c r="K67" s="11" t="s">
        <v>455</v>
      </c>
      <c r="L67" s="11" t="s">
        <v>455</v>
      </c>
    </row>
    <row r="68" spans="1:12" x14ac:dyDescent="0.25">
      <c r="A68" s="11" t="s">
        <v>508</v>
      </c>
      <c r="B68" s="11">
        <v>119</v>
      </c>
      <c r="C68" s="11" t="s">
        <v>525</v>
      </c>
      <c r="D68" s="11" t="s">
        <v>492</v>
      </c>
      <c r="E68" s="11" t="s">
        <v>477</v>
      </c>
      <c r="F68" s="11" t="s">
        <v>455</v>
      </c>
      <c r="G68" s="11" t="s">
        <v>376</v>
      </c>
      <c r="H68" s="11" t="s">
        <v>509</v>
      </c>
      <c r="I68" s="11" t="s">
        <v>510</v>
      </c>
      <c r="J68" s="11" t="s">
        <v>455</v>
      </c>
      <c r="K68" s="11" t="s">
        <v>455</v>
      </c>
      <c r="L68" s="11" t="s">
        <v>455</v>
      </c>
    </row>
    <row r="69" spans="1:12" x14ac:dyDescent="0.25">
      <c r="A69" s="11" t="s">
        <v>511</v>
      </c>
      <c r="B69" s="7">
        <v>120</v>
      </c>
      <c r="C69" s="11" t="s">
        <v>525</v>
      </c>
      <c r="D69" s="11" t="s">
        <v>492</v>
      </c>
      <c r="E69" s="11" t="s">
        <v>477</v>
      </c>
      <c r="F69" s="11" t="s">
        <v>455</v>
      </c>
      <c r="G69" s="11" t="s">
        <v>512</v>
      </c>
      <c r="H69" s="11" t="s">
        <v>513</v>
      </c>
      <c r="I69" s="11" t="s">
        <v>514</v>
      </c>
      <c r="J69" s="11" t="s">
        <v>455</v>
      </c>
      <c r="K69" s="11" t="s">
        <v>455</v>
      </c>
      <c r="L69" s="11" t="s">
        <v>455</v>
      </c>
    </row>
    <row r="70" spans="1:12" x14ac:dyDescent="0.25">
      <c r="A70" s="11" t="s">
        <v>515</v>
      </c>
      <c r="B70" s="11">
        <v>121</v>
      </c>
      <c r="C70" s="11" t="s">
        <v>525</v>
      </c>
      <c r="D70" s="11" t="s">
        <v>492</v>
      </c>
      <c r="E70" s="11" t="s">
        <v>477</v>
      </c>
      <c r="F70" s="11" t="s">
        <v>455</v>
      </c>
      <c r="G70" s="11" t="s">
        <v>516</v>
      </c>
      <c r="H70" s="11" t="s">
        <v>517</v>
      </c>
      <c r="I70" s="11" t="s">
        <v>518</v>
      </c>
      <c r="J70" s="11" t="s">
        <v>455</v>
      </c>
      <c r="K70" s="11" t="s">
        <v>455</v>
      </c>
      <c r="L70" s="11" t="s">
        <v>455</v>
      </c>
    </row>
    <row r="71" spans="1:12" x14ac:dyDescent="0.25">
      <c r="A71" s="11" t="s">
        <v>519</v>
      </c>
      <c r="B71" s="7">
        <v>122</v>
      </c>
      <c r="C71" s="11" t="s">
        <v>525</v>
      </c>
      <c r="D71" s="11" t="s">
        <v>492</v>
      </c>
      <c r="E71" s="11" t="s">
        <v>477</v>
      </c>
      <c r="F71" s="11" t="s">
        <v>455</v>
      </c>
      <c r="G71" s="11" t="s">
        <v>520</v>
      </c>
      <c r="H71" s="11" t="s">
        <v>521</v>
      </c>
      <c r="I71" s="11" t="s">
        <v>522</v>
      </c>
      <c r="J71" s="11" t="s">
        <v>455</v>
      </c>
      <c r="K71" s="11" t="s">
        <v>455</v>
      </c>
      <c r="L71" s="11" t="s">
        <v>455</v>
      </c>
    </row>
    <row r="72" spans="1:12" x14ac:dyDescent="0.25">
      <c r="A72" s="11" t="s">
        <v>523</v>
      </c>
      <c r="B72" s="11">
        <v>123</v>
      </c>
      <c r="C72" s="11" t="s">
        <v>525</v>
      </c>
      <c r="D72" s="11" t="s">
        <v>492</v>
      </c>
      <c r="E72" s="11" t="s">
        <v>477</v>
      </c>
      <c r="F72" s="11" t="s">
        <v>455</v>
      </c>
      <c r="G72" s="11" t="s">
        <v>437</v>
      </c>
      <c r="H72" s="11" t="s">
        <v>437</v>
      </c>
      <c r="I72" s="11" t="s">
        <v>524</v>
      </c>
      <c r="J72" s="11" t="s">
        <v>455</v>
      </c>
      <c r="K72" s="11" t="s">
        <v>455</v>
      </c>
      <c r="L72" s="11" t="s">
        <v>455</v>
      </c>
    </row>
  </sheetData>
  <sheetProtection algorithmName="SHA-512" hashValue="P8xdoLwhMTVKpIaUN/nP+sDQSugui5xOGo3nuw8ZGK3P+Ipn0U8sGS/Xv3n88SM7UeNedfbK1rqTHi3vpMy4Ow==" saltValue="m42BRVZCM4H49i2JWysmeQ==" spinCount="100000" sheet="1" objects="1" scenarios="1" formatCells="0" autoFilter="0"/>
  <mergeCells count="1">
    <mergeCell ref="A1:E1"/>
  </mergeCells>
  <pageMargins left="0.23622047244094488" right="0.23622047244094488" top="0.39370078740157483" bottom="0.3543307086614173" header="0.19685039370078741" footer="0.11811023622047244"/>
  <pageSetup paperSize="9" scale="9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CP16A (SD)</vt:lpstr>
      <vt:lpstr>CP16B (RC)</vt:lpstr>
      <vt:lpstr>Codes</vt:lpstr>
      <vt:lpstr>Instructions</vt:lpstr>
      <vt:lpstr>Translation</vt:lpstr>
      <vt:lpstr>AreasCod</vt:lpstr>
      <vt:lpstr>FlagA2ISO</vt:lpstr>
      <vt:lpstr>FlagCod</vt:lpstr>
      <vt:lpstr>FlagName</vt:lpstr>
      <vt:lpstr>GearCod</vt:lpstr>
      <vt:lpstr>Idiom</vt:lpstr>
      <vt:lpstr>LangFieldID</vt:lpstr>
      <vt:lpstr>LangNameID</vt:lpstr>
      <vt:lpstr>ProdShapeCod</vt:lpstr>
      <vt:lpstr>ProdTypeCod</vt:lpstr>
      <vt:lpstr>SpeciesCod</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alberto.parrilla@iccat.int</dc:creator>
  <cp:lastModifiedBy>Alberto Thais Parrilla Moruno</cp:lastModifiedBy>
  <cp:lastPrinted>2014-01-21T11:28:28Z</cp:lastPrinted>
  <dcterms:created xsi:type="dcterms:W3CDTF">2011-12-05T10:28:25Z</dcterms:created>
  <dcterms:modified xsi:type="dcterms:W3CDTF">2023-02-07T15:15:52Z</dcterms:modified>
</cp:coreProperties>
</file>